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CBA" lockStructure="1"/>
  <bookViews>
    <workbookView xWindow="120" yWindow="90" windowWidth="13695" windowHeight="9810" firstSheet="5" activeTab="5"/>
  </bookViews>
  <sheets>
    <sheet name="analog" sheetId="5" state="hidden" r:id="rId1"/>
    <sheet name="254" sheetId="1" state="hidden" r:id="rId2"/>
    <sheet name="256" sheetId="3" state="hidden" r:id="rId3"/>
    <sheet name="404" sheetId="2" state="hidden" r:id="rId4"/>
    <sheet name="406" sheetId="4" state="hidden" r:id="rId5"/>
    <sheet name="Calculator" sheetId="6" r:id="rId6"/>
    <sheet name="Orig. Calculator" sheetId="8" state="hidden" r:id="rId7"/>
    <sheet name="lists" sheetId="7" state="hidden" r:id="rId8"/>
    <sheet name="test" sheetId="9" state="hidden" r:id="rId9"/>
  </sheets>
  <definedNames>
    <definedName name="wireguage">lists!$A$2:$A$4</definedName>
  </definedNames>
  <calcPr calcId="145621"/>
</workbook>
</file>

<file path=xl/calcChain.xml><?xml version="1.0" encoding="utf-8"?>
<calcChain xmlns="http://schemas.openxmlformats.org/spreadsheetml/2006/main">
  <c r="U66" i="6" l="1"/>
  <c r="U64" i="6"/>
  <c r="U62" i="6"/>
  <c r="U58" i="6"/>
  <c r="U56" i="6"/>
  <c r="U54" i="6"/>
  <c r="U50" i="6"/>
  <c r="U48" i="6"/>
  <c r="U46" i="6"/>
  <c r="U42" i="6"/>
  <c r="U40" i="6"/>
  <c r="U38" i="6"/>
  <c r="U34" i="6"/>
  <c r="U32" i="6"/>
  <c r="U30" i="6"/>
  <c r="U26" i="6"/>
  <c r="U24" i="6"/>
  <c r="U22" i="6"/>
  <c r="U18" i="6"/>
  <c r="U16" i="6"/>
  <c r="U14" i="6"/>
  <c r="T66" i="6"/>
  <c r="T64" i="6"/>
  <c r="T62" i="6"/>
  <c r="T58" i="6"/>
  <c r="T56" i="6"/>
  <c r="T54" i="6"/>
  <c r="T50" i="6"/>
  <c r="T48" i="6"/>
  <c r="T46" i="6"/>
  <c r="T42" i="6"/>
  <c r="T40" i="6"/>
  <c r="T38" i="6"/>
  <c r="T34" i="6"/>
  <c r="T32" i="6"/>
  <c r="T30" i="6"/>
  <c r="T26" i="6"/>
  <c r="T24" i="6"/>
  <c r="T22" i="6"/>
  <c r="T18" i="6"/>
  <c r="T16" i="6"/>
  <c r="T14" i="6"/>
  <c r="S66" i="6"/>
  <c r="S64" i="6"/>
  <c r="S62" i="6"/>
  <c r="S58" i="6"/>
  <c r="S56" i="6"/>
  <c r="S54" i="6"/>
  <c r="S50" i="6"/>
  <c r="S48" i="6"/>
  <c r="S46" i="6"/>
  <c r="S42" i="6"/>
  <c r="S40" i="6"/>
  <c r="S38" i="6"/>
  <c r="S34" i="6"/>
  <c r="S32" i="6"/>
  <c r="S30" i="6"/>
  <c r="S26" i="6"/>
  <c r="S24" i="6"/>
  <c r="S22" i="6"/>
  <c r="S18" i="6"/>
  <c r="S16" i="6"/>
  <c r="S14" i="6"/>
  <c r="R66" i="6"/>
  <c r="R64" i="6"/>
  <c r="R62" i="6"/>
  <c r="R58" i="6"/>
  <c r="R56" i="6"/>
  <c r="R54" i="6"/>
  <c r="R50" i="6"/>
  <c r="R48" i="6"/>
  <c r="R46" i="6"/>
  <c r="R42" i="6"/>
  <c r="R40" i="6"/>
  <c r="R38" i="6"/>
  <c r="R34" i="6"/>
  <c r="R32" i="6"/>
  <c r="R30" i="6"/>
  <c r="R26" i="6"/>
  <c r="R24" i="6"/>
  <c r="R22" i="6"/>
  <c r="R18" i="6"/>
  <c r="R16" i="6"/>
  <c r="R14" i="6"/>
  <c r="Q66" i="6"/>
  <c r="Q64" i="6"/>
  <c r="Q62" i="6"/>
  <c r="Q58" i="6"/>
  <c r="Q56" i="6"/>
  <c r="Q54" i="6"/>
  <c r="Q50" i="6"/>
  <c r="Q48" i="6"/>
  <c r="Q46" i="6"/>
  <c r="Q42" i="6"/>
  <c r="Q40" i="6"/>
  <c r="Q38" i="6"/>
  <c r="Q34" i="6"/>
  <c r="Q32" i="6"/>
  <c r="Q30" i="6"/>
  <c r="Q26" i="6"/>
  <c r="Q24" i="6"/>
  <c r="Q22" i="6"/>
  <c r="Q18" i="6"/>
  <c r="Q16" i="6"/>
  <c r="Q14" i="6"/>
  <c r="P67" i="6"/>
  <c r="P65" i="6"/>
  <c r="P63" i="6"/>
  <c r="P59" i="6"/>
  <c r="P57" i="6"/>
  <c r="P55" i="6"/>
  <c r="P51" i="6"/>
  <c r="P49" i="6"/>
  <c r="P47" i="6"/>
  <c r="P43" i="6"/>
  <c r="P41" i="6"/>
  <c r="P39" i="6"/>
  <c r="P35" i="6"/>
  <c r="P33" i="6"/>
  <c r="P31" i="6"/>
  <c r="P27" i="6"/>
  <c r="P25" i="6"/>
  <c r="P23" i="6"/>
  <c r="P19" i="6"/>
  <c r="Z18" i="6" s="1"/>
  <c r="P17" i="6"/>
  <c r="P15" i="6"/>
  <c r="P7" i="6"/>
  <c r="V22" i="6" l="1"/>
  <c r="Z14" i="6"/>
  <c r="AA14" i="6" s="1"/>
  <c r="Z16" i="6"/>
  <c r="AB66" i="6"/>
  <c r="Z66" i="6"/>
  <c r="AB64" i="6"/>
  <c r="V64" i="6"/>
  <c r="Z64" i="6"/>
  <c r="AB62" i="6"/>
  <c r="V62" i="6"/>
  <c r="Z62" i="6"/>
  <c r="AB58" i="6"/>
  <c r="V58" i="6"/>
  <c r="Z58" i="6"/>
  <c r="AB56" i="6"/>
  <c r="Z56" i="6"/>
  <c r="AB54" i="6"/>
  <c r="V54" i="6"/>
  <c r="Z54" i="6"/>
  <c r="AB50" i="6"/>
  <c r="V50" i="6"/>
  <c r="Z50" i="6"/>
  <c r="V48" i="6"/>
  <c r="AB48" i="6"/>
  <c r="Z48" i="6"/>
  <c r="AB46" i="6"/>
  <c r="V46" i="6"/>
  <c r="Z46" i="6"/>
  <c r="AB42" i="6"/>
  <c r="Z42" i="6"/>
  <c r="AB40" i="6"/>
  <c r="V40" i="6"/>
  <c r="Z40" i="6"/>
  <c r="Z38" i="6"/>
  <c r="AB38" i="6"/>
  <c r="AB34" i="6"/>
  <c r="Z34" i="6"/>
  <c r="AB32" i="6"/>
  <c r="V32" i="6"/>
  <c r="Z32" i="6"/>
  <c r="Z30" i="6"/>
  <c r="V30" i="6"/>
  <c r="AB26" i="6"/>
  <c r="Z26" i="6"/>
  <c r="AB24" i="6"/>
  <c r="V24" i="6"/>
  <c r="Z24" i="6"/>
  <c r="AB22" i="6"/>
  <c r="Z22" i="6"/>
  <c r="AB16" i="6"/>
  <c r="V16" i="6"/>
  <c r="AB14" i="6"/>
  <c r="V14" i="6"/>
  <c r="AC22" i="6" l="1"/>
  <c r="W14" i="6"/>
  <c r="AC62" i="6"/>
  <c r="AC38" i="6"/>
  <c r="AA30" i="6"/>
  <c r="W30" i="6" s="1"/>
  <c r="AA64" i="6"/>
  <c r="W64" i="6" s="1"/>
  <c r="AA62" i="6"/>
  <c r="W62" i="6" s="1"/>
  <c r="AA66" i="6"/>
  <c r="V66" i="6"/>
  <c r="AA54" i="6"/>
  <c r="W54" i="6" s="1"/>
  <c r="AA56" i="6"/>
  <c r="AC54" i="6"/>
  <c r="AA58" i="6"/>
  <c r="W58" i="6" s="1"/>
  <c r="V56" i="6"/>
  <c r="AA46" i="6"/>
  <c r="W46" i="6" s="1"/>
  <c r="AA50" i="6"/>
  <c r="W50" i="6" s="1"/>
  <c r="AC46" i="6"/>
  <c r="AA48" i="6"/>
  <c r="W48" i="6" s="1"/>
  <c r="AA42" i="6"/>
  <c r="AA38" i="6"/>
  <c r="AA40" i="6"/>
  <c r="W40" i="6" s="1"/>
  <c r="V38" i="6"/>
  <c r="V42" i="6"/>
  <c r="AA32" i="6"/>
  <c r="W32" i="6" s="1"/>
  <c r="AA34" i="6"/>
  <c r="V34" i="6"/>
  <c r="AB30" i="6"/>
  <c r="AC30" i="6" s="1"/>
  <c r="AA24" i="6"/>
  <c r="W24" i="6" s="1"/>
  <c r="AA22" i="6"/>
  <c r="W22" i="6" s="1"/>
  <c r="AA26" i="6"/>
  <c r="V26" i="6"/>
  <c r="AA16" i="6"/>
  <c r="W16" i="6" s="1"/>
  <c r="AA18" i="6"/>
  <c r="U10" i="6"/>
  <c r="U8" i="6"/>
  <c r="T10" i="6"/>
  <c r="T8" i="6"/>
  <c r="S10" i="6"/>
  <c r="S8" i="6"/>
  <c r="R10" i="6"/>
  <c r="R8" i="6"/>
  <c r="U6" i="6"/>
  <c r="T6" i="6"/>
  <c r="S6" i="6"/>
  <c r="R6" i="6"/>
  <c r="Q10" i="6"/>
  <c r="Q8" i="6"/>
  <c r="Q6" i="6"/>
  <c r="P11" i="6"/>
  <c r="P9" i="6"/>
  <c r="AB10" i="6" l="1"/>
  <c r="Z10" i="6"/>
  <c r="AA10" i="6" s="1"/>
  <c r="Z8" i="6"/>
  <c r="W38" i="6"/>
  <c r="X39" i="6" s="1"/>
  <c r="L38" i="6" s="1"/>
  <c r="W42" i="6"/>
  <c r="X43" i="6" s="1"/>
  <c r="L42" i="6" s="1"/>
  <c r="W66" i="6"/>
  <c r="X67" i="6" s="1"/>
  <c r="L66" i="6" s="1"/>
  <c r="W34" i="6"/>
  <c r="X34" i="6" s="1"/>
  <c r="W56" i="6"/>
  <c r="X57" i="6" s="1"/>
  <c r="L56" i="6" s="1"/>
  <c r="W26" i="6"/>
  <c r="X27" i="6" s="1"/>
  <c r="L26" i="6" s="1"/>
  <c r="AB8" i="6"/>
  <c r="X65" i="6"/>
  <c r="L64" i="6" s="1"/>
  <c r="X64" i="6"/>
  <c r="X62" i="6"/>
  <c r="X63" i="6"/>
  <c r="L62" i="6" s="1"/>
  <c r="X55" i="6"/>
  <c r="L54" i="6" s="1"/>
  <c r="X54" i="6"/>
  <c r="X58" i="6"/>
  <c r="X59" i="6"/>
  <c r="L58" i="6" s="1"/>
  <c r="X51" i="6"/>
  <c r="L50" i="6" s="1"/>
  <c r="X50" i="6"/>
  <c r="X49" i="6"/>
  <c r="L48" i="6" s="1"/>
  <c r="X48" i="6"/>
  <c r="X47" i="6"/>
  <c r="L46" i="6" s="1"/>
  <c r="X46" i="6"/>
  <c r="X41" i="6"/>
  <c r="L40" i="6" s="1"/>
  <c r="X40" i="6"/>
  <c r="X42" i="6"/>
  <c r="X38" i="6"/>
  <c r="X33" i="6"/>
  <c r="L32" i="6" s="1"/>
  <c r="X32" i="6"/>
  <c r="X30" i="6"/>
  <c r="X31" i="6"/>
  <c r="L30" i="6" s="1"/>
  <c r="X22" i="6"/>
  <c r="X23" i="6"/>
  <c r="L22" i="6" s="1"/>
  <c r="X25" i="6"/>
  <c r="L24" i="6" s="1"/>
  <c r="X24" i="6"/>
  <c r="X16" i="6"/>
  <c r="X17" i="6"/>
  <c r="L16" i="6" s="1"/>
  <c r="X15" i="6"/>
  <c r="L14" i="6" s="1"/>
  <c r="X14" i="6"/>
  <c r="AB6" i="6"/>
  <c r="AA8" i="6"/>
  <c r="Z6" i="6"/>
  <c r="AA6" i="6" s="1"/>
  <c r="V10" i="6"/>
  <c r="V8" i="6"/>
  <c r="V6" i="6"/>
  <c r="W10" i="6" l="1"/>
  <c r="X10" i="6" s="1"/>
  <c r="X35" i="6"/>
  <c r="L34" i="6" s="1"/>
  <c r="K38" i="6"/>
  <c r="J38" i="6"/>
  <c r="J16" i="6"/>
  <c r="K16" i="6"/>
  <c r="J32" i="6"/>
  <c r="K32" i="6"/>
  <c r="K50" i="6"/>
  <c r="J50" i="6"/>
  <c r="J54" i="6"/>
  <c r="K54" i="6"/>
  <c r="K64" i="6"/>
  <c r="J64" i="6"/>
  <c r="K34" i="6"/>
  <c r="J34" i="6"/>
  <c r="K30" i="6"/>
  <c r="J30" i="6"/>
  <c r="K62" i="6"/>
  <c r="J62" i="6"/>
  <c r="J14" i="6"/>
  <c r="K14" i="6"/>
  <c r="K58" i="6"/>
  <c r="J58" i="6"/>
  <c r="J48" i="6"/>
  <c r="K48" i="6"/>
  <c r="K46" i="6"/>
  <c r="J46" i="6"/>
  <c r="K40" i="6"/>
  <c r="J40" i="6"/>
  <c r="J42" i="6"/>
  <c r="K42" i="6"/>
  <c r="J24" i="6"/>
  <c r="K24" i="6"/>
  <c r="K22" i="6"/>
  <c r="J22" i="6"/>
  <c r="X66" i="6"/>
  <c r="X56" i="6"/>
  <c r="X26" i="6"/>
  <c r="W6" i="6"/>
  <c r="AC6" i="6"/>
  <c r="W8" i="6"/>
  <c r="X8" i="6" s="1"/>
  <c r="J8" i="6" s="1"/>
  <c r="J66" i="6" l="1"/>
  <c r="K66" i="6"/>
  <c r="J56" i="6"/>
  <c r="K56" i="6"/>
  <c r="J26" i="6"/>
  <c r="K26" i="6"/>
  <c r="K10" i="6"/>
  <c r="J10" i="6"/>
  <c r="K8" i="6"/>
  <c r="X11" i="6"/>
  <c r="L10" i="6" s="1"/>
  <c r="X9" i="6"/>
  <c r="L8" i="6" s="1"/>
  <c r="X6" i="6"/>
  <c r="J6" i="6" s="1"/>
  <c r="X7" i="6"/>
  <c r="L6" i="6" s="1"/>
  <c r="B39" i="4"/>
  <c r="B22" i="4"/>
  <c r="B5" i="4"/>
  <c r="B39" i="2"/>
  <c r="B22" i="2"/>
  <c r="B5" i="2"/>
  <c r="B39" i="3"/>
  <c r="B22" i="3"/>
  <c r="B5" i="3"/>
  <c r="B39" i="1"/>
  <c r="B22" i="1"/>
  <c r="B5" i="1"/>
  <c r="K6" i="6" l="1"/>
  <c r="P20" i="9"/>
  <c r="P18" i="9"/>
  <c r="F67" i="6" l="1"/>
  <c r="G67" i="6"/>
  <c r="H67" i="6"/>
  <c r="I67" i="6"/>
  <c r="E67" i="6"/>
  <c r="F59" i="6"/>
  <c r="G59" i="6"/>
  <c r="H59" i="6"/>
  <c r="I59" i="6"/>
  <c r="E59" i="6"/>
  <c r="F51" i="6"/>
  <c r="G51" i="6"/>
  <c r="H51" i="6"/>
  <c r="E51" i="6"/>
  <c r="E43" i="6"/>
  <c r="F43" i="6"/>
  <c r="G43" i="6"/>
  <c r="H43" i="6"/>
  <c r="I43" i="6"/>
  <c r="F35" i="6"/>
  <c r="G35" i="6"/>
  <c r="H35" i="6"/>
  <c r="I35" i="6"/>
  <c r="E35" i="6"/>
  <c r="F19" i="6"/>
  <c r="G19" i="6"/>
  <c r="H19" i="6"/>
  <c r="I19" i="6"/>
  <c r="E19" i="6"/>
  <c r="I9" i="9"/>
  <c r="H9" i="9"/>
  <c r="G9" i="9"/>
  <c r="F9" i="9"/>
  <c r="E9" i="9"/>
  <c r="O8" i="9"/>
  <c r="R7" i="9" s="1"/>
  <c r="P7" i="9"/>
  <c r="O6" i="9"/>
  <c r="P5" i="9"/>
  <c r="O4" i="9"/>
  <c r="P3" i="9"/>
  <c r="V18" i="6" l="1"/>
  <c r="W18" i="6" s="1"/>
  <c r="AB18" i="6"/>
  <c r="AC14" i="6" s="1"/>
  <c r="Q7" i="9"/>
  <c r="T7" i="9"/>
  <c r="R5" i="9"/>
  <c r="P19" i="9"/>
  <c r="Q5" i="9"/>
  <c r="S5" i="9"/>
  <c r="T3" i="9"/>
  <c r="R20" i="9"/>
  <c r="W3" i="9"/>
  <c r="X3" i="9" s="1"/>
  <c r="R19" i="9"/>
  <c r="R18" i="9"/>
  <c r="T5" i="9"/>
  <c r="S7" i="9"/>
  <c r="Q3" i="9"/>
  <c r="P17" i="9"/>
  <c r="R3" i="9"/>
  <c r="S3" i="9"/>
  <c r="F27" i="6"/>
  <c r="G27" i="6"/>
  <c r="H27" i="6"/>
  <c r="I27" i="6"/>
  <c r="E27" i="6"/>
  <c r="I11" i="6"/>
  <c r="H11" i="6"/>
  <c r="G11" i="6"/>
  <c r="F11" i="6"/>
  <c r="F70" i="6" s="1"/>
  <c r="E11" i="6"/>
  <c r="X19" i="6" l="1"/>
  <c r="L18" i="6" s="1"/>
  <c r="X18" i="6"/>
  <c r="U7" i="9"/>
  <c r="K8" i="9" s="1"/>
  <c r="U5" i="9"/>
  <c r="K6" i="9" s="1"/>
  <c r="U8" i="9"/>
  <c r="L8" i="9" s="1"/>
  <c r="E70" i="6"/>
  <c r="G70" i="6"/>
  <c r="H70" i="6"/>
  <c r="I70" i="6"/>
  <c r="U3" i="9"/>
  <c r="U4" i="9" s="1"/>
  <c r="L4" i="9" s="1"/>
  <c r="J18" i="6" l="1"/>
  <c r="K18" i="6"/>
  <c r="J6" i="9"/>
  <c r="U6" i="9"/>
  <c r="L6" i="9" s="1"/>
  <c r="J8" i="9"/>
  <c r="L9" i="9"/>
  <c r="V4" i="9" s="1"/>
  <c r="K4" i="9"/>
  <c r="J4" i="9"/>
  <c r="J9" i="9" s="1"/>
  <c r="V3" i="9" l="1"/>
  <c r="M4" i="9" s="1"/>
  <c r="K9" i="9"/>
  <c r="D41" i="8"/>
  <c r="G40" i="8" s="1"/>
  <c r="E40" i="8"/>
  <c r="S25" i="8"/>
  <c r="X24" i="8" s="1"/>
  <c r="W24" i="8"/>
  <c r="U24" i="8"/>
  <c r="T24" i="8"/>
  <c r="S22" i="8"/>
  <c r="V21" i="8" s="1"/>
  <c r="T21" i="8"/>
  <c r="S19" i="8"/>
  <c r="X18" i="8" s="1"/>
  <c r="T18" i="8"/>
  <c r="S16" i="8"/>
  <c r="V15" i="8" s="1"/>
  <c r="T15" i="8"/>
  <c r="S13" i="8"/>
  <c r="W12" i="8" s="1"/>
  <c r="T12" i="8"/>
  <c r="S10" i="8"/>
  <c r="V9" i="8" s="1"/>
  <c r="T9" i="8"/>
  <c r="S7" i="8"/>
  <c r="W6" i="8" s="1"/>
  <c r="T6" i="8"/>
  <c r="S4" i="8"/>
  <c r="V3" i="8" s="1"/>
  <c r="T3" i="8"/>
  <c r="U18" i="8" l="1"/>
  <c r="W21" i="8"/>
  <c r="V24" i="8"/>
  <c r="AA24" i="8" s="1"/>
  <c r="W18" i="8"/>
  <c r="X6" i="8"/>
  <c r="U6" i="8"/>
  <c r="V12" i="8"/>
  <c r="W3" i="8"/>
  <c r="V6" i="8"/>
  <c r="X12" i="8"/>
  <c r="U12" i="8"/>
  <c r="W15" i="8"/>
  <c r="V18" i="8"/>
  <c r="Y18" i="8" s="1"/>
  <c r="W9" i="8"/>
  <c r="Y24" i="8"/>
  <c r="H40" i="8"/>
  <c r="X3" i="8"/>
  <c r="X9" i="8"/>
  <c r="X15" i="8"/>
  <c r="X21" i="8"/>
  <c r="I40" i="8"/>
  <c r="U3" i="8"/>
  <c r="U9" i="8"/>
  <c r="U15" i="8"/>
  <c r="U21" i="8"/>
  <c r="F40" i="8"/>
  <c r="Y15" i="8" l="1"/>
  <c r="J16" i="8" s="1"/>
  <c r="AA18" i="8"/>
  <c r="Y6" i="8"/>
  <c r="K7" i="8" s="1"/>
  <c r="Y12" i="8"/>
  <c r="K13" i="8" s="1"/>
  <c r="Y21" i="8"/>
  <c r="Y3" i="8"/>
  <c r="J4" i="8" s="1"/>
  <c r="AA6" i="8"/>
  <c r="Y9" i="8"/>
  <c r="K10" i="8" s="1"/>
  <c r="AA12" i="8"/>
  <c r="J40" i="8"/>
  <c r="J41" i="8" s="1"/>
  <c r="N41" i="8" s="1"/>
  <c r="AA9" i="8"/>
  <c r="AA21" i="8"/>
  <c r="K16" i="8"/>
  <c r="Y19" i="8"/>
  <c r="K19" i="8"/>
  <c r="J19" i="8"/>
  <c r="AA3" i="8"/>
  <c r="Y22" i="8"/>
  <c r="K22" i="8"/>
  <c r="J22" i="8"/>
  <c r="N40" i="8"/>
  <c r="G51" i="8" s="1"/>
  <c r="AA15" i="8"/>
  <c r="Y25" i="8"/>
  <c r="K25" i="8"/>
  <c r="J25" i="8"/>
  <c r="Y7" i="8"/>
  <c r="C7" i="1"/>
  <c r="Y16" i="8" l="1"/>
  <c r="AA16" i="8" s="1"/>
  <c r="M16" i="8" s="1"/>
  <c r="J7" i="8"/>
  <c r="J13" i="8"/>
  <c r="Y10" i="8"/>
  <c r="AA10" i="8" s="1"/>
  <c r="M10" i="8" s="1"/>
  <c r="Y13" i="8"/>
  <c r="AA13" i="8" s="1"/>
  <c r="M13" i="8" s="1"/>
  <c r="Y4" i="8"/>
  <c r="J10" i="8"/>
  <c r="K4" i="8"/>
  <c r="L35" i="6"/>
  <c r="Y31" i="6" s="1"/>
  <c r="L27" i="6"/>
  <c r="Y23" i="6" s="1"/>
  <c r="J27" i="6"/>
  <c r="L67" i="6"/>
  <c r="Y63" i="6" s="1"/>
  <c r="L43" i="6"/>
  <c r="Y39" i="6" s="1"/>
  <c r="J43" i="6"/>
  <c r="J59" i="6"/>
  <c r="J51" i="6"/>
  <c r="L51" i="6"/>
  <c r="Y47" i="6" s="1"/>
  <c r="J67" i="6"/>
  <c r="L59" i="6"/>
  <c r="Y55" i="6" s="1"/>
  <c r="J35" i="6"/>
  <c r="AA25" i="8"/>
  <c r="M25" i="8" s="1"/>
  <c r="L25" i="8"/>
  <c r="AA22" i="8"/>
  <c r="M22" i="8" s="1"/>
  <c r="L22" i="8"/>
  <c r="AA19" i="8"/>
  <c r="M19" i="8" s="1"/>
  <c r="L19" i="8"/>
  <c r="AA7" i="8"/>
  <c r="M7" i="8" s="1"/>
  <c r="L7" i="8"/>
  <c r="AA4" i="8"/>
  <c r="M4" i="8" s="1"/>
  <c r="L4" i="8"/>
  <c r="L10" i="8"/>
  <c r="C41" i="5"/>
  <c r="N50" i="5"/>
  <c r="M50" i="5"/>
  <c r="L50" i="5"/>
  <c r="K50" i="5"/>
  <c r="J50" i="5"/>
  <c r="I50" i="5"/>
  <c r="H50" i="5"/>
  <c r="G50" i="5"/>
  <c r="F50" i="5"/>
  <c r="E50" i="5"/>
  <c r="N49" i="5"/>
  <c r="M49" i="5"/>
  <c r="L49" i="5"/>
  <c r="K49" i="5"/>
  <c r="J49" i="5"/>
  <c r="I49" i="5"/>
  <c r="H49" i="5"/>
  <c r="G49" i="5"/>
  <c r="F49" i="5"/>
  <c r="E49" i="5"/>
  <c r="N48" i="5"/>
  <c r="M48" i="5"/>
  <c r="L48" i="5"/>
  <c r="K48" i="5"/>
  <c r="J48" i="5"/>
  <c r="I48" i="5"/>
  <c r="H48" i="5"/>
  <c r="G48" i="5"/>
  <c r="F48" i="5"/>
  <c r="E48" i="5"/>
  <c r="N47" i="5"/>
  <c r="M47" i="5"/>
  <c r="L47" i="5"/>
  <c r="K47" i="5"/>
  <c r="J47" i="5"/>
  <c r="I47" i="5"/>
  <c r="H47" i="5"/>
  <c r="G47" i="5"/>
  <c r="F47" i="5"/>
  <c r="E47" i="5"/>
  <c r="N46" i="5"/>
  <c r="M46" i="5"/>
  <c r="L46" i="5"/>
  <c r="K46" i="5"/>
  <c r="J46" i="5"/>
  <c r="I46" i="5"/>
  <c r="H46" i="5"/>
  <c r="G46" i="5"/>
  <c r="F46" i="5"/>
  <c r="E46" i="5"/>
  <c r="N45" i="5"/>
  <c r="M45" i="5"/>
  <c r="L45" i="5"/>
  <c r="K45" i="5"/>
  <c r="J45" i="5"/>
  <c r="I45" i="5"/>
  <c r="H45" i="5"/>
  <c r="G45" i="5"/>
  <c r="F45" i="5"/>
  <c r="E45" i="5"/>
  <c r="N44" i="5"/>
  <c r="M44" i="5"/>
  <c r="L44" i="5"/>
  <c r="K44" i="5"/>
  <c r="J44" i="5"/>
  <c r="I44" i="5"/>
  <c r="H44" i="5"/>
  <c r="G44" i="5"/>
  <c r="F44" i="5"/>
  <c r="E44" i="5"/>
  <c r="N43" i="5"/>
  <c r="M43" i="5"/>
  <c r="L43" i="5"/>
  <c r="K43" i="5"/>
  <c r="J43" i="5"/>
  <c r="I43" i="5"/>
  <c r="H43" i="5"/>
  <c r="G43" i="5"/>
  <c r="F43" i="5"/>
  <c r="E43" i="5"/>
  <c r="Q42" i="5"/>
  <c r="P42" i="5" s="1"/>
  <c r="N42" i="5"/>
  <c r="M42" i="5"/>
  <c r="L42" i="5"/>
  <c r="K42" i="5"/>
  <c r="J42" i="5"/>
  <c r="I42" i="5"/>
  <c r="H42" i="5"/>
  <c r="G42" i="5"/>
  <c r="F42" i="5"/>
  <c r="E42" i="5"/>
  <c r="D42" i="5"/>
  <c r="D43" i="5" s="1"/>
  <c r="C43" i="5" s="1"/>
  <c r="X43" i="5" s="1"/>
  <c r="P41" i="5"/>
  <c r="N41" i="5"/>
  <c r="M41" i="5"/>
  <c r="L41" i="5"/>
  <c r="K41" i="5"/>
  <c r="J41" i="5"/>
  <c r="I41" i="5"/>
  <c r="H41" i="5"/>
  <c r="G41" i="5"/>
  <c r="F41" i="5"/>
  <c r="E41" i="5"/>
  <c r="AA39" i="5"/>
  <c r="Z39" i="5"/>
  <c r="Y39" i="5"/>
  <c r="X39" i="5"/>
  <c r="W39" i="5"/>
  <c r="V39" i="5"/>
  <c r="U39" i="5"/>
  <c r="T39" i="5"/>
  <c r="S39" i="5"/>
  <c r="R39" i="5"/>
  <c r="N39" i="5"/>
  <c r="M39" i="5"/>
  <c r="L39" i="5"/>
  <c r="K39" i="5"/>
  <c r="J39" i="5"/>
  <c r="I39" i="5"/>
  <c r="H39" i="5"/>
  <c r="G39" i="5"/>
  <c r="F39" i="5"/>
  <c r="E39" i="5"/>
  <c r="C24" i="5"/>
  <c r="N33" i="5"/>
  <c r="M33" i="5"/>
  <c r="L33" i="5"/>
  <c r="K33" i="5"/>
  <c r="J33" i="5"/>
  <c r="I33" i="5"/>
  <c r="H33" i="5"/>
  <c r="G33" i="5"/>
  <c r="F33" i="5"/>
  <c r="E33" i="5"/>
  <c r="N32" i="5"/>
  <c r="M32" i="5"/>
  <c r="L32" i="5"/>
  <c r="K32" i="5"/>
  <c r="J32" i="5"/>
  <c r="I32" i="5"/>
  <c r="H32" i="5"/>
  <c r="G32" i="5"/>
  <c r="F32" i="5"/>
  <c r="E32" i="5"/>
  <c r="N31" i="5"/>
  <c r="M31" i="5"/>
  <c r="L31" i="5"/>
  <c r="K31" i="5"/>
  <c r="J31" i="5"/>
  <c r="I31" i="5"/>
  <c r="H31" i="5"/>
  <c r="G31" i="5"/>
  <c r="F31" i="5"/>
  <c r="E31" i="5"/>
  <c r="N30" i="5"/>
  <c r="M30" i="5"/>
  <c r="L30" i="5"/>
  <c r="K30" i="5"/>
  <c r="J30" i="5"/>
  <c r="I30" i="5"/>
  <c r="H30" i="5"/>
  <c r="G30" i="5"/>
  <c r="F30" i="5"/>
  <c r="E30" i="5"/>
  <c r="N29" i="5"/>
  <c r="M29" i="5"/>
  <c r="L29" i="5"/>
  <c r="K29" i="5"/>
  <c r="J29" i="5"/>
  <c r="I29" i="5"/>
  <c r="H29" i="5"/>
  <c r="G29" i="5"/>
  <c r="F29" i="5"/>
  <c r="E29" i="5"/>
  <c r="N28" i="5"/>
  <c r="M28" i="5"/>
  <c r="L28" i="5"/>
  <c r="K28" i="5"/>
  <c r="J28" i="5"/>
  <c r="I28" i="5"/>
  <c r="H28" i="5"/>
  <c r="G28" i="5"/>
  <c r="F28" i="5"/>
  <c r="E28" i="5"/>
  <c r="N27" i="5"/>
  <c r="M27" i="5"/>
  <c r="L27" i="5"/>
  <c r="K27" i="5"/>
  <c r="J27" i="5"/>
  <c r="I27" i="5"/>
  <c r="H27" i="5"/>
  <c r="G27" i="5"/>
  <c r="F27" i="5"/>
  <c r="E27" i="5"/>
  <c r="N26" i="5"/>
  <c r="M26" i="5"/>
  <c r="L26" i="5"/>
  <c r="K26" i="5"/>
  <c r="J26" i="5"/>
  <c r="I26" i="5"/>
  <c r="H26" i="5"/>
  <c r="G26" i="5"/>
  <c r="F26" i="5"/>
  <c r="E26" i="5"/>
  <c r="Q25" i="5"/>
  <c r="Q26" i="5" s="1"/>
  <c r="N25" i="5"/>
  <c r="M25" i="5"/>
  <c r="L25" i="5"/>
  <c r="K25" i="5"/>
  <c r="J25" i="5"/>
  <c r="I25" i="5"/>
  <c r="H25" i="5"/>
  <c r="G25" i="5"/>
  <c r="F25" i="5"/>
  <c r="E25" i="5"/>
  <c r="D25" i="5"/>
  <c r="D26" i="5" s="1"/>
  <c r="C26" i="5" s="1"/>
  <c r="P24" i="5"/>
  <c r="N24" i="5"/>
  <c r="M24" i="5"/>
  <c r="L24" i="5"/>
  <c r="Y24" i="5" s="1"/>
  <c r="K24" i="5"/>
  <c r="J24" i="5"/>
  <c r="I24" i="5"/>
  <c r="H24" i="5"/>
  <c r="U24" i="5" s="1"/>
  <c r="G24" i="5"/>
  <c r="F24" i="5"/>
  <c r="E24" i="5"/>
  <c r="AA22" i="5"/>
  <c r="Z22" i="5"/>
  <c r="Y22" i="5"/>
  <c r="X22" i="5"/>
  <c r="W22" i="5"/>
  <c r="V22" i="5"/>
  <c r="U22" i="5"/>
  <c r="T22" i="5"/>
  <c r="S22" i="5"/>
  <c r="R22" i="5"/>
  <c r="N22" i="5"/>
  <c r="M22" i="5"/>
  <c r="L22" i="5"/>
  <c r="K22" i="5"/>
  <c r="J22" i="5"/>
  <c r="I22" i="5"/>
  <c r="H22" i="5"/>
  <c r="G22" i="5"/>
  <c r="F22" i="5"/>
  <c r="E22" i="5"/>
  <c r="E16" i="5"/>
  <c r="E15" i="5"/>
  <c r="E14" i="5"/>
  <c r="E13" i="5"/>
  <c r="E12" i="5"/>
  <c r="E11" i="5"/>
  <c r="E10" i="5"/>
  <c r="E9" i="5"/>
  <c r="E8" i="5"/>
  <c r="N16" i="5"/>
  <c r="M16" i="5"/>
  <c r="L16" i="5"/>
  <c r="K16" i="5"/>
  <c r="J16" i="5"/>
  <c r="I16" i="5"/>
  <c r="H16" i="5"/>
  <c r="G16" i="5"/>
  <c r="F16" i="5"/>
  <c r="N15" i="5"/>
  <c r="M15" i="5"/>
  <c r="L15" i="5"/>
  <c r="K15" i="5"/>
  <c r="J15" i="5"/>
  <c r="I15" i="5"/>
  <c r="H15" i="5"/>
  <c r="G15" i="5"/>
  <c r="F15" i="5"/>
  <c r="N14" i="5"/>
  <c r="M14" i="5"/>
  <c r="L14" i="5"/>
  <c r="K14" i="5"/>
  <c r="J14" i="5"/>
  <c r="I14" i="5"/>
  <c r="H14" i="5"/>
  <c r="G14" i="5"/>
  <c r="F14" i="5"/>
  <c r="N13" i="5"/>
  <c r="M13" i="5"/>
  <c r="L13" i="5"/>
  <c r="K13" i="5"/>
  <c r="J13" i="5"/>
  <c r="I13" i="5"/>
  <c r="H13" i="5"/>
  <c r="G13" i="5"/>
  <c r="F13" i="5"/>
  <c r="N12" i="5"/>
  <c r="M12" i="5"/>
  <c r="L12" i="5"/>
  <c r="K12" i="5"/>
  <c r="J12" i="5"/>
  <c r="I12" i="5"/>
  <c r="H12" i="5"/>
  <c r="G12" i="5"/>
  <c r="F12" i="5"/>
  <c r="N11" i="5"/>
  <c r="M11" i="5"/>
  <c r="L11" i="5"/>
  <c r="K11" i="5"/>
  <c r="J11" i="5"/>
  <c r="I11" i="5"/>
  <c r="H11" i="5"/>
  <c r="G11" i="5"/>
  <c r="F11" i="5"/>
  <c r="N10" i="5"/>
  <c r="M10" i="5"/>
  <c r="L10" i="5"/>
  <c r="K10" i="5"/>
  <c r="J10" i="5"/>
  <c r="I10" i="5"/>
  <c r="H10" i="5"/>
  <c r="G10" i="5"/>
  <c r="F10" i="5"/>
  <c r="N9" i="5"/>
  <c r="M9" i="5"/>
  <c r="L9" i="5"/>
  <c r="K9" i="5"/>
  <c r="J9" i="5"/>
  <c r="I9" i="5"/>
  <c r="H9" i="5"/>
  <c r="G9" i="5"/>
  <c r="F9" i="5"/>
  <c r="N8" i="5"/>
  <c r="M8" i="5"/>
  <c r="L8" i="5"/>
  <c r="K8" i="5"/>
  <c r="J8" i="5"/>
  <c r="I8" i="5"/>
  <c r="H8" i="5"/>
  <c r="G8" i="5"/>
  <c r="F8" i="5"/>
  <c r="N7" i="5"/>
  <c r="M7" i="5"/>
  <c r="L7" i="5"/>
  <c r="K7" i="5"/>
  <c r="J7" i="5"/>
  <c r="I7" i="5"/>
  <c r="H7" i="5"/>
  <c r="G7" i="5"/>
  <c r="F7" i="5"/>
  <c r="E7" i="5"/>
  <c r="Q8" i="5"/>
  <c r="P8" i="5" s="1"/>
  <c r="D8" i="5"/>
  <c r="D9" i="5" s="1"/>
  <c r="C9" i="5" s="1"/>
  <c r="P7" i="5"/>
  <c r="C7" i="5"/>
  <c r="X7" i="5" s="1"/>
  <c r="AA5" i="5"/>
  <c r="V5" i="5"/>
  <c r="M5" i="5"/>
  <c r="H5" i="5"/>
  <c r="X39" i="4"/>
  <c r="Q42" i="4"/>
  <c r="P42" i="4" s="1"/>
  <c r="D42" i="4"/>
  <c r="P41" i="4"/>
  <c r="C41" i="4"/>
  <c r="Y39" i="4"/>
  <c r="T39" i="4"/>
  <c r="S39" i="4"/>
  <c r="N39" i="4"/>
  <c r="J39" i="4"/>
  <c r="I39" i="4"/>
  <c r="F39" i="4"/>
  <c r="Q25" i="4"/>
  <c r="Q26" i="4" s="1"/>
  <c r="P26" i="4" s="1"/>
  <c r="D25" i="4"/>
  <c r="C25" i="4" s="1"/>
  <c r="P24" i="4"/>
  <c r="C24" i="4"/>
  <c r="AA22" i="4"/>
  <c r="Y22" i="4"/>
  <c r="W22" i="4"/>
  <c r="V22" i="4"/>
  <c r="S22" i="4"/>
  <c r="R22" i="4"/>
  <c r="N22" i="4"/>
  <c r="K22" i="4"/>
  <c r="J22" i="4"/>
  <c r="H22" i="4"/>
  <c r="G22" i="4"/>
  <c r="F22" i="4"/>
  <c r="Q8" i="4"/>
  <c r="Q9" i="4" s="1"/>
  <c r="Q10" i="4" s="1"/>
  <c r="Q11" i="4" s="1"/>
  <c r="Q12" i="4" s="1"/>
  <c r="Q13" i="4" s="1"/>
  <c r="Q14" i="4" s="1"/>
  <c r="Q15" i="4" s="1"/>
  <c r="Q16" i="4" s="1"/>
  <c r="P16" i="4" s="1"/>
  <c r="D8" i="4"/>
  <c r="D9" i="4" s="1"/>
  <c r="D10" i="4" s="1"/>
  <c r="D11" i="4" s="1"/>
  <c r="D12" i="4" s="1"/>
  <c r="D13" i="4" s="1"/>
  <c r="D14" i="4" s="1"/>
  <c r="D15" i="4" s="1"/>
  <c r="D16" i="4" s="1"/>
  <c r="C16" i="4" s="1"/>
  <c r="P7" i="4"/>
  <c r="C7" i="4"/>
  <c r="Z5" i="4"/>
  <c r="Y5" i="4"/>
  <c r="X5" i="4"/>
  <c r="V5" i="4"/>
  <c r="U5" i="4"/>
  <c r="T5" i="4"/>
  <c r="R5" i="4"/>
  <c r="N5" i="4"/>
  <c r="M5" i="4"/>
  <c r="K5" i="4"/>
  <c r="K41" i="4" s="1"/>
  <c r="J5" i="4"/>
  <c r="I5" i="4"/>
  <c r="G5" i="4"/>
  <c r="G41" i="4" s="1"/>
  <c r="F5" i="4"/>
  <c r="E5" i="4"/>
  <c r="E41" i="4" s="1"/>
  <c r="X39" i="3"/>
  <c r="Q42" i="3"/>
  <c r="D42" i="3"/>
  <c r="P41" i="3"/>
  <c r="C41" i="3"/>
  <c r="Y39" i="3"/>
  <c r="W39" i="3"/>
  <c r="T39" i="3"/>
  <c r="S39" i="3"/>
  <c r="L39" i="3"/>
  <c r="J39" i="3"/>
  <c r="I39" i="3"/>
  <c r="E39" i="3"/>
  <c r="Q25" i="3"/>
  <c r="P25" i="3" s="1"/>
  <c r="D25" i="3"/>
  <c r="C25" i="3" s="1"/>
  <c r="P24" i="3"/>
  <c r="C24" i="3"/>
  <c r="AA22" i="3"/>
  <c r="Z22" i="3"/>
  <c r="W22" i="3"/>
  <c r="V22" i="3"/>
  <c r="U22" i="3"/>
  <c r="R22" i="3"/>
  <c r="N22" i="3"/>
  <c r="L22" i="3"/>
  <c r="J22" i="3"/>
  <c r="H22" i="3"/>
  <c r="G22" i="3"/>
  <c r="F22" i="3"/>
  <c r="Q8" i="3"/>
  <c r="Q9" i="3" s="1"/>
  <c r="P8" i="3"/>
  <c r="D8" i="3"/>
  <c r="P7" i="3"/>
  <c r="C7" i="3"/>
  <c r="Z5" i="3"/>
  <c r="Y5" i="3"/>
  <c r="X5" i="3"/>
  <c r="V5" i="3"/>
  <c r="U5" i="3"/>
  <c r="T5" i="3"/>
  <c r="R5" i="3"/>
  <c r="N5" i="3"/>
  <c r="M5" i="3"/>
  <c r="M7" i="3" s="1"/>
  <c r="K5" i="3"/>
  <c r="J5" i="3"/>
  <c r="J24" i="3" s="1"/>
  <c r="I5" i="3"/>
  <c r="G5" i="3"/>
  <c r="F5" i="3"/>
  <c r="E5" i="3"/>
  <c r="Y39" i="2"/>
  <c r="Q42" i="2"/>
  <c r="P42" i="2" s="1"/>
  <c r="D42" i="2"/>
  <c r="C42" i="2" s="1"/>
  <c r="P41" i="2"/>
  <c r="C41" i="2"/>
  <c r="W39" i="2"/>
  <c r="T39" i="2"/>
  <c r="L39" i="2"/>
  <c r="J39" i="2"/>
  <c r="E39" i="2"/>
  <c r="Q25" i="2"/>
  <c r="P25" i="2" s="1"/>
  <c r="D25" i="2"/>
  <c r="P24" i="2"/>
  <c r="C24" i="2"/>
  <c r="Y22" i="2"/>
  <c r="W22" i="2"/>
  <c r="S22" i="2"/>
  <c r="R22" i="2"/>
  <c r="K22" i="2"/>
  <c r="J22" i="2"/>
  <c r="F22" i="2"/>
  <c r="Q8" i="2"/>
  <c r="Q9" i="2" s="1"/>
  <c r="Q10" i="2" s="1"/>
  <c r="Q11" i="2" s="1"/>
  <c r="Q12" i="2" s="1"/>
  <c r="Q13" i="2" s="1"/>
  <c r="Q14" i="2" s="1"/>
  <c r="Q15" i="2" s="1"/>
  <c r="Q16" i="2" s="1"/>
  <c r="P16" i="2" s="1"/>
  <c r="D8" i="2"/>
  <c r="P7" i="2"/>
  <c r="C7" i="2"/>
  <c r="Y5" i="2"/>
  <c r="X5" i="2"/>
  <c r="T5" i="2"/>
  <c r="R5" i="2"/>
  <c r="N5" i="2"/>
  <c r="K5" i="2"/>
  <c r="J5" i="2"/>
  <c r="I5" i="2"/>
  <c r="F5" i="2"/>
  <c r="E5" i="2"/>
  <c r="C41" i="1"/>
  <c r="C24" i="1"/>
  <c r="Q42" i="1"/>
  <c r="Q43" i="1" s="1"/>
  <c r="D42" i="1"/>
  <c r="D43" i="1" s="1"/>
  <c r="D44" i="1" s="1"/>
  <c r="D45" i="1" s="1"/>
  <c r="C45" i="1" s="1"/>
  <c r="P41" i="1"/>
  <c r="Z39" i="1"/>
  <c r="Y39" i="1"/>
  <c r="V39" i="1"/>
  <c r="U39" i="1"/>
  <c r="T39" i="1"/>
  <c r="N39" i="1"/>
  <c r="M39" i="1"/>
  <c r="K39" i="1"/>
  <c r="I39" i="1"/>
  <c r="G39" i="1"/>
  <c r="F39" i="1"/>
  <c r="Q25" i="1"/>
  <c r="P25" i="1" s="1"/>
  <c r="D25" i="1"/>
  <c r="D26" i="1" s="1"/>
  <c r="C26" i="1" s="1"/>
  <c r="P24" i="1"/>
  <c r="Z22" i="1"/>
  <c r="Y22" i="1"/>
  <c r="X22" i="1"/>
  <c r="U22" i="1"/>
  <c r="T22" i="1"/>
  <c r="R22" i="1"/>
  <c r="M22" i="1"/>
  <c r="K22" i="1"/>
  <c r="J22" i="1"/>
  <c r="G22" i="1"/>
  <c r="F22" i="1"/>
  <c r="E22" i="1"/>
  <c r="Q8" i="1"/>
  <c r="P8" i="1" s="1"/>
  <c r="P7" i="1"/>
  <c r="AA5" i="1"/>
  <c r="Y5" i="1"/>
  <c r="W5" i="1"/>
  <c r="U5" i="1"/>
  <c r="T5" i="1"/>
  <c r="N5" i="1"/>
  <c r="N7" i="1" s="1"/>
  <c r="M5" i="1"/>
  <c r="L5" i="1"/>
  <c r="L7" i="1" s="1"/>
  <c r="I5" i="1"/>
  <c r="H5" i="1"/>
  <c r="H7" i="1" s="1"/>
  <c r="F5" i="1"/>
  <c r="F7" i="1" s="1"/>
  <c r="E5" i="1"/>
  <c r="D8" i="1"/>
  <c r="D9" i="1" s="1"/>
  <c r="Y62" i="6" l="1"/>
  <c r="M62" i="6" s="1"/>
  <c r="K67" i="6"/>
  <c r="K59" i="6"/>
  <c r="Y54" i="6"/>
  <c r="M54" i="6" s="1"/>
  <c r="K51" i="6"/>
  <c r="Y46" i="6"/>
  <c r="M46" i="6" s="1"/>
  <c r="Y38" i="6"/>
  <c r="M38" i="6" s="1"/>
  <c r="K43" i="6"/>
  <c r="Y30" i="6"/>
  <c r="M30" i="6" s="1"/>
  <c r="K35" i="6"/>
  <c r="Y22" i="6"/>
  <c r="M22" i="6" s="1"/>
  <c r="K27" i="6"/>
  <c r="P42" i="1"/>
  <c r="I24" i="2"/>
  <c r="Q43" i="2"/>
  <c r="P43" i="2" s="1"/>
  <c r="J24" i="4"/>
  <c r="Q9" i="5"/>
  <c r="Q10" i="5" s="1"/>
  <c r="C43" i="1"/>
  <c r="F43" i="1" s="1"/>
  <c r="J24" i="2"/>
  <c r="V7" i="5"/>
  <c r="Z7" i="5"/>
  <c r="R24" i="5"/>
  <c r="V24" i="5"/>
  <c r="Z24" i="5"/>
  <c r="S26" i="5"/>
  <c r="W26" i="5"/>
  <c r="AA26" i="5"/>
  <c r="L16" i="8"/>
  <c r="L13" i="8"/>
  <c r="D26" i="3"/>
  <c r="C26" i="3" s="1"/>
  <c r="M26" i="3" s="1"/>
  <c r="Z26" i="3" s="1"/>
  <c r="S24" i="5"/>
  <c r="W24" i="5"/>
  <c r="AA24" i="5"/>
  <c r="I24" i="3"/>
  <c r="V24" i="3" s="1"/>
  <c r="X9" i="5"/>
  <c r="C10" i="4"/>
  <c r="G10" i="4" s="1"/>
  <c r="T10" i="4" s="1"/>
  <c r="P25" i="4"/>
  <c r="U7" i="5"/>
  <c r="Y7" i="5"/>
  <c r="R26" i="5"/>
  <c r="V26" i="5"/>
  <c r="Z26" i="5"/>
  <c r="X24" i="5"/>
  <c r="Y41" i="5"/>
  <c r="N24" i="2"/>
  <c r="F24" i="4"/>
  <c r="S7" i="5"/>
  <c r="W7" i="5"/>
  <c r="AA7" i="5"/>
  <c r="T26" i="5"/>
  <c r="X26" i="5"/>
  <c r="R7" i="5"/>
  <c r="R9" i="5"/>
  <c r="M24" i="4"/>
  <c r="Z24" i="4" s="1"/>
  <c r="C8" i="5"/>
  <c r="U26" i="5"/>
  <c r="Y26" i="5"/>
  <c r="C8" i="1"/>
  <c r="I8" i="1" s="1"/>
  <c r="C44" i="1"/>
  <c r="D9" i="2"/>
  <c r="C8" i="2"/>
  <c r="N8" i="2" s="1"/>
  <c r="C25" i="1"/>
  <c r="E25" i="1" s="1"/>
  <c r="P9" i="2"/>
  <c r="P15" i="2"/>
  <c r="Q26" i="2"/>
  <c r="Q27" i="2" s="1"/>
  <c r="Q28" i="2" s="1"/>
  <c r="Q29" i="2" s="1"/>
  <c r="Q30" i="2" s="1"/>
  <c r="Q31" i="2" s="1"/>
  <c r="Q32" i="2" s="1"/>
  <c r="E43" i="1"/>
  <c r="E7" i="1"/>
  <c r="AA39" i="1"/>
  <c r="X39" i="1"/>
  <c r="R39" i="1"/>
  <c r="J39" i="1"/>
  <c r="E39" i="1"/>
  <c r="V22" i="1"/>
  <c r="N22" i="1"/>
  <c r="I22" i="1"/>
  <c r="X5" i="1"/>
  <c r="S5" i="1"/>
  <c r="J5" i="1"/>
  <c r="J7" i="1" s="1"/>
  <c r="W7" i="1" s="1"/>
  <c r="F7" i="2"/>
  <c r="P8" i="2"/>
  <c r="P11" i="2"/>
  <c r="G25" i="3"/>
  <c r="T25" i="3" s="1"/>
  <c r="P13" i="2"/>
  <c r="C42" i="1"/>
  <c r="M42" i="1" s="1"/>
  <c r="E24" i="2"/>
  <c r="K24" i="2"/>
  <c r="D26" i="2"/>
  <c r="C26" i="2" s="1"/>
  <c r="C25" i="2"/>
  <c r="I25" i="2" s="1"/>
  <c r="I41" i="2"/>
  <c r="V8" i="5"/>
  <c r="Z8" i="5"/>
  <c r="U9" i="5"/>
  <c r="Y9" i="5"/>
  <c r="D9" i="3"/>
  <c r="C8" i="3"/>
  <c r="G8" i="3" s="1"/>
  <c r="AA8" i="5"/>
  <c r="W8" i="5"/>
  <c r="S8" i="5"/>
  <c r="Z9" i="5"/>
  <c r="V9" i="5"/>
  <c r="Y8" i="5"/>
  <c r="T8" i="5"/>
  <c r="X8" i="5"/>
  <c r="S9" i="5"/>
  <c r="W9" i="5"/>
  <c r="AA9" i="5"/>
  <c r="T9" i="5"/>
  <c r="F8" i="3"/>
  <c r="P9" i="4"/>
  <c r="P15" i="4"/>
  <c r="C25" i="5"/>
  <c r="V25" i="5" s="1"/>
  <c r="C42" i="5"/>
  <c r="S42" i="5" s="1"/>
  <c r="C8" i="4"/>
  <c r="N8" i="4" s="1"/>
  <c r="P8" i="4"/>
  <c r="P11" i="4"/>
  <c r="L22" i="4"/>
  <c r="U22" i="4"/>
  <c r="Z22" i="4"/>
  <c r="E39" i="4"/>
  <c r="L39" i="4"/>
  <c r="W39" i="4"/>
  <c r="P9" i="5"/>
  <c r="P13" i="4"/>
  <c r="T7" i="5"/>
  <c r="T24" i="5"/>
  <c r="U43" i="5"/>
  <c r="Y43" i="5"/>
  <c r="R43" i="5"/>
  <c r="V43" i="5"/>
  <c r="Z43" i="5"/>
  <c r="S43" i="5"/>
  <c r="W43" i="5"/>
  <c r="AA43" i="5"/>
  <c r="T43" i="5"/>
  <c r="V41" i="5"/>
  <c r="Z41" i="5"/>
  <c r="S41" i="5"/>
  <c r="W41" i="5"/>
  <c r="AA41" i="5"/>
  <c r="T41" i="5"/>
  <c r="X41" i="5"/>
  <c r="R41" i="5"/>
  <c r="U41" i="5"/>
  <c r="D44" i="5"/>
  <c r="C44" i="5" s="1"/>
  <c r="U44" i="5" s="1"/>
  <c r="Q43" i="5"/>
  <c r="D27" i="5"/>
  <c r="C27" i="5" s="1"/>
  <c r="Q27" i="5"/>
  <c r="P26" i="5"/>
  <c r="P25" i="5"/>
  <c r="P10" i="5"/>
  <c r="Q11" i="5"/>
  <c r="Y5" i="5"/>
  <c r="U5" i="5"/>
  <c r="N5" i="5"/>
  <c r="J5" i="5"/>
  <c r="F5" i="5"/>
  <c r="I5" i="5"/>
  <c r="R5" i="5"/>
  <c r="W5" i="5"/>
  <c r="E5" i="5"/>
  <c r="K5" i="5"/>
  <c r="S5" i="5"/>
  <c r="X5" i="5"/>
  <c r="D10" i="5"/>
  <c r="G5" i="5"/>
  <c r="L5" i="5"/>
  <c r="T5" i="5"/>
  <c r="Z5" i="5"/>
  <c r="K24" i="4"/>
  <c r="X24" i="4" s="1"/>
  <c r="M7" i="4"/>
  <c r="Z7" i="4" s="1"/>
  <c r="I16" i="4"/>
  <c r="V16" i="4" s="1"/>
  <c r="M16" i="4"/>
  <c r="Z16" i="4" s="1"/>
  <c r="G16" i="4"/>
  <c r="T16" i="4" s="1"/>
  <c r="K16" i="4"/>
  <c r="X16" i="4" s="1"/>
  <c r="F16" i="4"/>
  <c r="J16" i="4"/>
  <c r="E16" i="4"/>
  <c r="R16" i="4" s="1"/>
  <c r="N16" i="4"/>
  <c r="M25" i="4"/>
  <c r="Z25" i="4" s="1"/>
  <c r="I25" i="4"/>
  <c r="V25" i="4" s="1"/>
  <c r="E25" i="4"/>
  <c r="R25" i="4" s="1"/>
  <c r="J25" i="4"/>
  <c r="N25" i="4"/>
  <c r="G25" i="4"/>
  <c r="T25" i="4" s="1"/>
  <c r="K25" i="4"/>
  <c r="X25" i="4" s="1"/>
  <c r="F25" i="4"/>
  <c r="I7" i="4"/>
  <c r="V7" i="4" s="1"/>
  <c r="N7" i="4"/>
  <c r="N10" i="4"/>
  <c r="C14" i="4"/>
  <c r="X41" i="4"/>
  <c r="E7" i="4"/>
  <c r="R7" i="4" s="1"/>
  <c r="J7" i="4"/>
  <c r="J10" i="4"/>
  <c r="P10" i="4"/>
  <c r="P12" i="4"/>
  <c r="P14" i="4"/>
  <c r="G24" i="4"/>
  <c r="T24" i="4" s="1"/>
  <c r="Q27" i="4"/>
  <c r="T41" i="4"/>
  <c r="F7" i="4"/>
  <c r="G8" i="4"/>
  <c r="T8" i="4" s="1"/>
  <c r="M8" i="4"/>
  <c r="Z8" i="4" s="1"/>
  <c r="C9" i="4"/>
  <c r="K10" i="4"/>
  <c r="X10" i="4" s="1"/>
  <c r="C11" i="4"/>
  <c r="C13" i="4"/>
  <c r="C15" i="4"/>
  <c r="I24" i="4"/>
  <c r="V24" i="4" s="1"/>
  <c r="N24" i="4"/>
  <c r="D26" i="4"/>
  <c r="M41" i="4"/>
  <c r="Z41" i="4" s="1"/>
  <c r="R41" i="4"/>
  <c r="M10" i="4"/>
  <c r="Z10" i="4" s="1"/>
  <c r="E24" i="4"/>
  <c r="R24" i="4" s="1"/>
  <c r="K7" i="4"/>
  <c r="X7" i="4" s="1"/>
  <c r="G7" i="4"/>
  <c r="T7" i="4" s="1"/>
  <c r="I10" i="4"/>
  <c r="V10" i="4" s="1"/>
  <c r="C12" i="4"/>
  <c r="C42" i="4"/>
  <c r="D43" i="4"/>
  <c r="Z39" i="4"/>
  <c r="V39" i="4"/>
  <c r="R39" i="4"/>
  <c r="K39" i="4"/>
  <c r="G39" i="4"/>
  <c r="H5" i="4"/>
  <c r="H25" i="4" s="1"/>
  <c r="U25" i="4" s="1"/>
  <c r="L5" i="4"/>
  <c r="L41" i="4" s="1"/>
  <c r="Y41" i="4" s="1"/>
  <c r="S5" i="4"/>
  <c r="W5" i="4"/>
  <c r="AA5" i="4"/>
  <c r="E22" i="4"/>
  <c r="I22" i="4"/>
  <c r="M22" i="4"/>
  <c r="T22" i="4"/>
  <c r="X22" i="4"/>
  <c r="H39" i="4"/>
  <c r="M39" i="4"/>
  <c r="U39" i="4"/>
  <c r="AA39" i="4"/>
  <c r="N41" i="4"/>
  <c r="J41" i="4"/>
  <c r="F41" i="4"/>
  <c r="I41" i="4"/>
  <c r="V41" i="4" s="1"/>
  <c r="Q43" i="4"/>
  <c r="N24" i="3"/>
  <c r="J7" i="3"/>
  <c r="K22" i="3"/>
  <c r="S22" i="3"/>
  <c r="Y22" i="3"/>
  <c r="G24" i="3"/>
  <c r="T24" i="3" s="1"/>
  <c r="F39" i="3"/>
  <c r="N39" i="3"/>
  <c r="M24" i="3"/>
  <c r="Z24" i="3" s="1"/>
  <c r="I41" i="3"/>
  <c r="V41" i="3" s="1"/>
  <c r="E41" i="3"/>
  <c r="R41" i="3" s="1"/>
  <c r="E24" i="3"/>
  <c r="R24" i="3" s="1"/>
  <c r="E7" i="3"/>
  <c r="R7" i="3" s="1"/>
  <c r="Q10" i="3"/>
  <c r="P9" i="3"/>
  <c r="I26" i="3"/>
  <c r="V26" i="3" s="1"/>
  <c r="N26" i="3"/>
  <c r="K26" i="3"/>
  <c r="X26" i="3" s="1"/>
  <c r="J26" i="3"/>
  <c r="F25" i="3"/>
  <c r="F24" i="3"/>
  <c r="K25" i="3"/>
  <c r="X25" i="3" s="1"/>
  <c r="K24" i="3"/>
  <c r="X24" i="3" s="1"/>
  <c r="T8" i="3"/>
  <c r="F7" i="3"/>
  <c r="J8" i="3"/>
  <c r="E8" i="3"/>
  <c r="R8" i="3" s="1"/>
  <c r="N8" i="3"/>
  <c r="I8" i="3"/>
  <c r="V8" i="3" s="1"/>
  <c r="K8" i="3"/>
  <c r="X8" i="3" s="1"/>
  <c r="M25" i="3"/>
  <c r="Z25" i="3" s="1"/>
  <c r="I25" i="3"/>
  <c r="V25" i="3" s="1"/>
  <c r="E25" i="3"/>
  <c r="R25" i="3" s="1"/>
  <c r="N25" i="3"/>
  <c r="Q26" i="3"/>
  <c r="G41" i="3"/>
  <c r="T41" i="3" s="1"/>
  <c r="K7" i="3"/>
  <c r="X7" i="3" s="1"/>
  <c r="G7" i="3"/>
  <c r="T7" i="3" s="1"/>
  <c r="I7" i="3"/>
  <c r="V7" i="3" s="1"/>
  <c r="N7" i="3"/>
  <c r="Z7" i="3"/>
  <c r="J25" i="3"/>
  <c r="D27" i="3"/>
  <c r="C42" i="3"/>
  <c r="D43" i="3"/>
  <c r="N41" i="3"/>
  <c r="J41" i="3"/>
  <c r="F41" i="3"/>
  <c r="M41" i="3"/>
  <c r="Z41" i="3" s="1"/>
  <c r="K41" i="3"/>
  <c r="X41" i="3" s="1"/>
  <c r="P42" i="3"/>
  <c r="Q43" i="3"/>
  <c r="Z39" i="3"/>
  <c r="V39" i="3"/>
  <c r="R39" i="3"/>
  <c r="K39" i="3"/>
  <c r="G39" i="3"/>
  <c r="H5" i="3"/>
  <c r="H7" i="3" s="1"/>
  <c r="U7" i="3" s="1"/>
  <c r="L5" i="3"/>
  <c r="S5" i="3"/>
  <c r="W5" i="3"/>
  <c r="AA5" i="3"/>
  <c r="E22" i="3"/>
  <c r="I22" i="3"/>
  <c r="M22" i="3"/>
  <c r="T22" i="3"/>
  <c r="X22" i="3"/>
  <c r="H39" i="3"/>
  <c r="M39" i="3"/>
  <c r="U39" i="3"/>
  <c r="AA39" i="3"/>
  <c r="G5" i="2"/>
  <c r="M5" i="2"/>
  <c r="M42" i="2" s="1"/>
  <c r="U5" i="2"/>
  <c r="Z5" i="2"/>
  <c r="G22" i="2"/>
  <c r="L22" i="2"/>
  <c r="U22" i="2"/>
  <c r="Z22" i="2"/>
  <c r="F39" i="2"/>
  <c r="N39" i="2"/>
  <c r="X39" i="2"/>
  <c r="X24" i="2"/>
  <c r="V5" i="2"/>
  <c r="J7" i="2"/>
  <c r="H22" i="2"/>
  <c r="N22" i="2"/>
  <c r="V22" i="2"/>
  <c r="AA22" i="2"/>
  <c r="I39" i="2"/>
  <c r="S39" i="2"/>
  <c r="I26" i="2"/>
  <c r="V26" i="2" s="1"/>
  <c r="E26" i="2"/>
  <c r="R26" i="2" s="1"/>
  <c r="F26" i="2"/>
  <c r="J26" i="2"/>
  <c r="N26" i="2"/>
  <c r="K26" i="2"/>
  <c r="X26" i="2" s="1"/>
  <c r="E25" i="2"/>
  <c r="R25" i="2" s="1"/>
  <c r="I7" i="2"/>
  <c r="V7" i="2" s="1"/>
  <c r="F24" i="2"/>
  <c r="D27" i="2"/>
  <c r="P30" i="2"/>
  <c r="R24" i="2"/>
  <c r="E7" i="2"/>
  <c r="R7" i="2" s="1"/>
  <c r="F8" i="2"/>
  <c r="K8" i="2"/>
  <c r="X8" i="2" s="1"/>
  <c r="P10" i="2"/>
  <c r="P12" i="2"/>
  <c r="P14" i="2"/>
  <c r="G24" i="2"/>
  <c r="T24" i="2" s="1"/>
  <c r="M24" i="2"/>
  <c r="K25" i="2"/>
  <c r="X25" i="2" s="1"/>
  <c r="P26" i="2"/>
  <c r="N41" i="2"/>
  <c r="J41" i="2"/>
  <c r="F41" i="2"/>
  <c r="G41" i="2"/>
  <c r="T41" i="2" s="1"/>
  <c r="K41" i="2"/>
  <c r="X41" i="2" s="1"/>
  <c r="E41" i="2"/>
  <c r="R41" i="2" s="1"/>
  <c r="I8" i="2"/>
  <c r="V8" i="2" s="1"/>
  <c r="K7" i="2"/>
  <c r="X7" i="2" s="1"/>
  <c r="G7" i="2"/>
  <c r="T7" i="2" s="1"/>
  <c r="N7" i="2"/>
  <c r="E8" i="2"/>
  <c r="R8" i="2" s="1"/>
  <c r="J8" i="2"/>
  <c r="P29" i="2"/>
  <c r="Z39" i="2"/>
  <c r="V39" i="2"/>
  <c r="R39" i="2"/>
  <c r="K39" i="2"/>
  <c r="G39" i="2"/>
  <c r="H5" i="2"/>
  <c r="L5" i="2"/>
  <c r="L26" i="2" s="1"/>
  <c r="Y26" i="2" s="1"/>
  <c r="S5" i="2"/>
  <c r="W5" i="2"/>
  <c r="AA5" i="2"/>
  <c r="E22" i="2"/>
  <c r="I22" i="2"/>
  <c r="M22" i="2"/>
  <c r="T22" i="2"/>
  <c r="X22" i="2"/>
  <c r="H39" i="2"/>
  <c r="M39" i="2"/>
  <c r="U39" i="2"/>
  <c r="AA39" i="2"/>
  <c r="F42" i="2"/>
  <c r="D43" i="2"/>
  <c r="K42" i="2"/>
  <c r="X42" i="2" s="1"/>
  <c r="G42" i="2"/>
  <c r="T42" i="2" s="1"/>
  <c r="I42" i="2"/>
  <c r="V42" i="2" s="1"/>
  <c r="N42" i="2"/>
  <c r="E42" i="2"/>
  <c r="R42" i="2" s="1"/>
  <c r="J42" i="2"/>
  <c r="Q44" i="2"/>
  <c r="S7" i="1"/>
  <c r="AA7" i="1"/>
  <c r="G5" i="1"/>
  <c r="G7" i="1" s="1"/>
  <c r="T7" i="1" s="1"/>
  <c r="K5" i="1"/>
  <c r="K42" i="1" s="1"/>
  <c r="R5" i="1"/>
  <c r="V5" i="1"/>
  <c r="Z5" i="1"/>
  <c r="H22" i="1"/>
  <c r="L22" i="1"/>
  <c r="S22" i="1"/>
  <c r="W22" i="1"/>
  <c r="AA22" i="1"/>
  <c r="H39" i="1"/>
  <c r="L39" i="1"/>
  <c r="S39" i="1"/>
  <c r="W39" i="1"/>
  <c r="H26" i="1"/>
  <c r="U26" i="1" s="1"/>
  <c r="M26" i="1"/>
  <c r="M7" i="1"/>
  <c r="L24" i="1"/>
  <c r="Y24" i="1" s="1"/>
  <c r="M24" i="1"/>
  <c r="H24" i="1"/>
  <c r="U24" i="1" s="1"/>
  <c r="P43" i="1"/>
  <c r="Q44" i="1"/>
  <c r="M41" i="1"/>
  <c r="I41" i="1"/>
  <c r="E41" i="1"/>
  <c r="N41" i="1"/>
  <c r="AA41" i="1" s="1"/>
  <c r="H41" i="1"/>
  <c r="U41" i="1" s="1"/>
  <c r="L41" i="1"/>
  <c r="Y41" i="1" s="1"/>
  <c r="L42" i="1"/>
  <c r="Y42" i="1" s="1"/>
  <c r="F41" i="1"/>
  <c r="J43" i="1"/>
  <c r="W43" i="1" s="1"/>
  <c r="I43" i="1"/>
  <c r="H43" i="1"/>
  <c r="U43" i="1" s="1"/>
  <c r="E45" i="1"/>
  <c r="R45" i="1" s="1"/>
  <c r="J41" i="1"/>
  <c r="W41" i="1" s="1"/>
  <c r="L43" i="1"/>
  <c r="Y43" i="1" s="1"/>
  <c r="D46" i="1"/>
  <c r="C46" i="1" s="1"/>
  <c r="N44" i="1"/>
  <c r="AA44" i="1" s="1"/>
  <c r="N45" i="1"/>
  <c r="AA45" i="1" s="1"/>
  <c r="F45" i="1"/>
  <c r="S45" i="1" s="1"/>
  <c r="I45" i="1"/>
  <c r="M45" i="1"/>
  <c r="H45" i="1"/>
  <c r="U45" i="1" s="1"/>
  <c r="L45" i="1"/>
  <c r="Y45" i="1" s="1"/>
  <c r="I26" i="1"/>
  <c r="N26" i="1"/>
  <c r="AA26" i="1" s="1"/>
  <c r="N24" i="1"/>
  <c r="AA24" i="1" s="1"/>
  <c r="F24" i="1"/>
  <c r="S24" i="1" s="1"/>
  <c r="I24" i="1"/>
  <c r="V24" i="1" s="1"/>
  <c r="E26" i="1"/>
  <c r="R26" i="1" s="1"/>
  <c r="Q26" i="1"/>
  <c r="E24" i="1"/>
  <c r="R24" i="1" s="1"/>
  <c r="N25" i="1"/>
  <c r="AA25" i="1" s="1"/>
  <c r="F26" i="1"/>
  <c r="S26" i="1" s="1"/>
  <c r="L26" i="1"/>
  <c r="Y26" i="1" s="1"/>
  <c r="D27" i="1"/>
  <c r="C27" i="1" s="1"/>
  <c r="D10" i="1"/>
  <c r="C9" i="1"/>
  <c r="U7" i="1"/>
  <c r="Y7" i="1"/>
  <c r="F8" i="1"/>
  <c r="I7" i="1"/>
  <c r="Q9" i="1"/>
  <c r="E8" i="1" l="1"/>
  <c r="K24" i="1"/>
  <c r="N8" i="1"/>
  <c r="AA8" i="1" s="1"/>
  <c r="M8" i="1"/>
  <c r="L8" i="1"/>
  <c r="Y8" i="1" s="1"/>
  <c r="V25" i="2"/>
  <c r="S43" i="1"/>
  <c r="F25" i="1"/>
  <c r="S25" i="1" s="1"/>
  <c r="J45" i="1"/>
  <c r="W45" i="1" s="1"/>
  <c r="J42" i="1"/>
  <c r="W42" i="1" s="1"/>
  <c r="L25" i="1"/>
  <c r="Y25" i="1" s="1"/>
  <c r="M8" i="2"/>
  <c r="F8" i="4"/>
  <c r="J8" i="1"/>
  <c r="W8" i="1" s="1"/>
  <c r="K8" i="1"/>
  <c r="H8" i="1"/>
  <c r="U8" i="1" s="1"/>
  <c r="I25" i="1"/>
  <c r="H42" i="1"/>
  <c r="U42" i="1" s="1"/>
  <c r="M43" i="1"/>
  <c r="N43" i="1"/>
  <c r="AA43" i="1" s="1"/>
  <c r="F42" i="1"/>
  <c r="S42" i="1" s="1"/>
  <c r="H25" i="1"/>
  <c r="U25" i="1" s="1"/>
  <c r="Z7" i="1"/>
  <c r="J25" i="2"/>
  <c r="W25" i="2" s="1"/>
  <c r="M7" i="2"/>
  <c r="N25" i="2"/>
  <c r="AA25" i="2" s="1"/>
  <c r="V24" i="2"/>
  <c r="G25" i="2"/>
  <c r="T25" i="2" s="1"/>
  <c r="F26" i="3"/>
  <c r="S26" i="3" s="1"/>
  <c r="E26" i="3"/>
  <c r="R26" i="3" s="1"/>
  <c r="F10" i="4"/>
  <c r="E10" i="4"/>
  <c r="R10" i="4" s="1"/>
  <c r="E42" i="1"/>
  <c r="N42" i="1"/>
  <c r="AA42" i="1" s="1"/>
  <c r="J25" i="1"/>
  <c r="W25" i="1" s="1"/>
  <c r="M25" i="1"/>
  <c r="F25" i="2"/>
  <c r="S25" i="2" s="1"/>
  <c r="G26" i="3"/>
  <c r="T26" i="3" s="1"/>
  <c r="V41" i="2"/>
  <c r="M41" i="2"/>
  <c r="Z41" i="2" s="1"/>
  <c r="S41" i="1"/>
  <c r="Z26" i="1"/>
  <c r="S8" i="1"/>
  <c r="R43" i="1"/>
  <c r="R8" i="1"/>
  <c r="J26" i="1"/>
  <c r="W26" i="1" s="1"/>
  <c r="J24" i="1"/>
  <c r="W24" i="1" s="1"/>
  <c r="K26" i="1"/>
  <c r="X26" i="1" s="1"/>
  <c r="K44" i="1"/>
  <c r="X44" i="1" s="1"/>
  <c r="K41" i="1"/>
  <c r="X41" i="1" s="1"/>
  <c r="X42" i="5"/>
  <c r="J44" i="1"/>
  <c r="W44" i="1" s="1"/>
  <c r="Z24" i="1"/>
  <c r="G43" i="1"/>
  <c r="T43" i="1" s="1"/>
  <c r="Z25" i="1"/>
  <c r="W42" i="5"/>
  <c r="U42" i="5"/>
  <c r="S25" i="5"/>
  <c r="I42" i="1"/>
  <c r="V42" i="1" s="1"/>
  <c r="G42" i="1"/>
  <c r="T42" i="1" s="1"/>
  <c r="M26" i="2"/>
  <c r="M8" i="3"/>
  <c r="Z8" i="3" s="1"/>
  <c r="V44" i="5"/>
  <c r="G8" i="1"/>
  <c r="T8" i="1" s="1"/>
  <c r="G25" i="1"/>
  <c r="T25" i="1" s="1"/>
  <c r="Z43" i="1"/>
  <c r="G41" i="1"/>
  <c r="T41" i="1" s="1"/>
  <c r="M25" i="2"/>
  <c r="Z25" i="2" s="1"/>
  <c r="Z26" i="2"/>
  <c r="Z25" i="5"/>
  <c r="U8" i="5"/>
  <c r="R8" i="5"/>
  <c r="Z42" i="1"/>
  <c r="Y27" i="5"/>
  <c r="U27" i="5"/>
  <c r="AA27" i="5"/>
  <c r="W27" i="5"/>
  <c r="S27" i="5"/>
  <c r="V27" i="5"/>
  <c r="D10" i="3"/>
  <c r="C9" i="3"/>
  <c r="L9" i="3" s="1"/>
  <c r="Y9" i="3" s="1"/>
  <c r="V7" i="1"/>
  <c r="X8" i="1"/>
  <c r="V25" i="1"/>
  <c r="V26" i="1"/>
  <c r="L44" i="1"/>
  <c r="Y44" i="1" s="1"/>
  <c r="V43" i="1"/>
  <c r="V41" i="1"/>
  <c r="G24" i="1"/>
  <c r="T24" i="1" s="1"/>
  <c r="I44" i="1"/>
  <c r="V44" i="1" s="1"/>
  <c r="Z8" i="2"/>
  <c r="Z24" i="2"/>
  <c r="P28" i="2"/>
  <c r="G8" i="2"/>
  <c r="T8" i="2" s="1"/>
  <c r="G26" i="2"/>
  <c r="T26" i="2" s="1"/>
  <c r="J8" i="4"/>
  <c r="W8" i="4" s="1"/>
  <c r="AA42" i="5"/>
  <c r="Y42" i="5"/>
  <c r="T42" i="5"/>
  <c r="R27" i="5"/>
  <c r="Z42" i="5"/>
  <c r="T27" i="5"/>
  <c r="V8" i="1"/>
  <c r="V45" i="1"/>
  <c r="M44" i="1"/>
  <c r="Z44" i="1" s="1"/>
  <c r="F44" i="1"/>
  <c r="S44" i="1" s="1"/>
  <c r="H44" i="1"/>
  <c r="U44" i="1" s="1"/>
  <c r="X42" i="1"/>
  <c r="Z7" i="2"/>
  <c r="P27" i="2"/>
  <c r="P31" i="2"/>
  <c r="Z42" i="2"/>
  <c r="X44" i="5"/>
  <c r="T44" i="5"/>
  <c r="W44" i="5"/>
  <c r="R44" i="5"/>
  <c r="S44" i="5"/>
  <c r="AA44" i="5"/>
  <c r="E8" i="4"/>
  <c r="R8" i="4" s="1"/>
  <c r="K8" i="4"/>
  <c r="X8" i="4" s="1"/>
  <c r="Y25" i="5"/>
  <c r="U25" i="5"/>
  <c r="I8" i="4"/>
  <c r="V8" i="4" s="1"/>
  <c r="X25" i="5"/>
  <c r="AA25" i="5"/>
  <c r="R25" i="5"/>
  <c r="V42" i="5"/>
  <c r="X24" i="1"/>
  <c r="E44" i="1"/>
  <c r="R44" i="1" s="1"/>
  <c r="T25" i="5"/>
  <c r="Z27" i="5"/>
  <c r="W25" i="5"/>
  <c r="Z44" i="5"/>
  <c r="Y44" i="5"/>
  <c r="R42" i="5"/>
  <c r="X27" i="5"/>
  <c r="D10" i="2"/>
  <c r="C9" i="2"/>
  <c r="L9" i="2" s="1"/>
  <c r="Y9" i="2" s="1"/>
  <c r="P43" i="5"/>
  <c r="Q44" i="5"/>
  <c r="D45" i="5"/>
  <c r="C45" i="5" s="1"/>
  <c r="Q28" i="5"/>
  <c r="P27" i="5"/>
  <c r="D28" i="5"/>
  <c r="C28" i="5" s="1"/>
  <c r="C10" i="5"/>
  <c r="D11" i="5"/>
  <c r="P11" i="5"/>
  <c r="Q12" i="5"/>
  <c r="H24" i="4"/>
  <c r="U24" i="4" s="1"/>
  <c r="AA41" i="4"/>
  <c r="AA25" i="4"/>
  <c r="AA24" i="4"/>
  <c r="AA16" i="4"/>
  <c r="AA10" i="4"/>
  <c r="AA8" i="4"/>
  <c r="AA7" i="4"/>
  <c r="L12" i="4"/>
  <c r="Y12" i="4" s="1"/>
  <c r="H12" i="4"/>
  <c r="U12" i="4" s="1"/>
  <c r="I12" i="4"/>
  <c r="V12" i="4" s="1"/>
  <c r="M12" i="4"/>
  <c r="Z12" i="4" s="1"/>
  <c r="G12" i="4"/>
  <c r="T12" i="4" s="1"/>
  <c r="K12" i="4"/>
  <c r="X12" i="4" s="1"/>
  <c r="F12" i="4"/>
  <c r="S12" i="4" s="1"/>
  <c r="J12" i="4"/>
  <c r="W12" i="4" s="1"/>
  <c r="E12" i="4"/>
  <c r="R12" i="4" s="1"/>
  <c r="N12" i="4"/>
  <c r="AA12" i="4" s="1"/>
  <c r="L24" i="4"/>
  <c r="Y24" i="4" s="1"/>
  <c r="L13" i="4"/>
  <c r="Y13" i="4" s="1"/>
  <c r="H13" i="4"/>
  <c r="U13" i="4" s="1"/>
  <c r="K13" i="4"/>
  <c r="X13" i="4" s="1"/>
  <c r="J13" i="4"/>
  <c r="W13" i="4" s="1"/>
  <c r="E13" i="4"/>
  <c r="R13" i="4" s="1"/>
  <c r="N13" i="4"/>
  <c r="AA13" i="4" s="1"/>
  <c r="I13" i="4"/>
  <c r="V13" i="4" s="1"/>
  <c r="M13" i="4"/>
  <c r="Z13" i="4" s="1"/>
  <c r="G13" i="4"/>
  <c r="T13" i="4" s="1"/>
  <c r="F13" i="4"/>
  <c r="S13" i="4" s="1"/>
  <c r="L11" i="4"/>
  <c r="Y11" i="4" s="1"/>
  <c r="H11" i="4"/>
  <c r="U11" i="4" s="1"/>
  <c r="K11" i="4"/>
  <c r="X11" i="4" s="1"/>
  <c r="F11" i="4"/>
  <c r="S11" i="4" s="1"/>
  <c r="J11" i="4"/>
  <c r="W11" i="4" s="1"/>
  <c r="E11" i="4"/>
  <c r="R11" i="4" s="1"/>
  <c r="N11" i="4"/>
  <c r="AA11" i="4" s="1"/>
  <c r="I11" i="4"/>
  <c r="V11" i="4" s="1"/>
  <c r="M11" i="4"/>
  <c r="Z11" i="4" s="1"/>
  <c r="G11" i="4"/>
  <c r="T11" i="4" s="1"/>
  <c r="H41" i="4"/>
  <c r="U41" i="4" s="1"/>
  <c r="W41" i="4"/>
  <c r="W24" i="4"/>
  <c r="W16" i="4"/>
  <c r="W10" i="4"/>
  <c r="W7" i="4"/>
  <c r="W25" i="4"/>
  <c r="K42" i="4"/>
  <c r="X42" i="4" s="1"/>
  <c r="G42" i="4"/>
  <c r="T42" i="4" s="1"/>
  <c r="J42" i="4"/>
  <c r="W42" i="4" s="1"/>
  <c r="E42" i="4"/>
  <c r="R42" i="4" s="1"/>
  <c r="M42" i="4"/>
  <c r="Z42" i="4" s="1"/>
  <c r="H42" i="4"/>
  <c r="U42" i="4" s="1"/>
  <c r="L42" i="4"/>
  <c r="Y42" i="4" s="1"/>
  <c r="F42" i="4"/>
  <c r="S42" i="4" s="1"/>
  <c r="N42" i="4"/>
  <c r="AA42" i="4" s="1"/>
  <c r="I42" i="4"/>
  <c r="V42" i="4" s="1"/>
  <c r="H7" i="4"/>
  <c r="U7" i="4" s="1"/>
  <c r="L7" i="4"/>
  <c r="Y7" i="4" s="1"/>
  <c r="H16" i="4"/>
  <c r="U16" i="4" s="1"/>
  <c r="S41" i="4"/>
  <c r="S16" i="4"/>
  <c r="S10" i="4"/>
  <c r="S8" i="4"/>
  <c r="S7" i="4"/>
  <c r="S25" i="4"/>
  <c r="S24" i="4"/>
  <c r="L9" i="4"/>
  <c r="Y9" i="4" s="1"/>
  <c r="H9" i="4"/>
  <c r="U9" i="4" s="1"/>
  <c r="K9" i="4"/>
  <c r="X9" i="4" s="1"/>
  <c r="J9" i="4"/>
  <c r="W9" i="4" s="1"/>
  <c r="E9" i="4"/>
  <c r="R9" i="4" s="1"/>
  <c r="N9" i="4"/>
  <c r="AA9" i="4" s="1"/>
  <c r="I9" i="4"/>
  <c r="V9" i="4" s="1"/>
  <c r="M9" i="4"/>
  <c r="Z9" i="4" s="1"/>
  <c r="G9" i="4"/>
  <c r="T9" i="4" s="1"/>
  <c r="F9" i="4"/>
  <c r="S9" i="4" s="1"/>
  <c r="H8" i="4"/>
  <c r="U8" i="4" s="1"/>
  <c r="H10" i="4"/>
  <c r="U10" i="4" s="1"/>
  <c r="L25" i="4"/>
  <c r="Y25" i="4" s="1"/>
  <c r="L16" i="4"/>
  <c r="Y16" i="4" s="1"/>
  <c r="D27" i="4"/>
  <c r="C26" i="4"/>
  <c r="L8" i="4"/>
  <c r="Y8" i="4" s="1"/>
  <c r="P27" i="4"/>
  <c r="Q28" i="4"/>
  <c r="L14" i="4"/>
  <c r="Y14" i="4" s="1"/>
  <c r="H14" i="4"/>
  <c r="U14" i="4" s="1"/>
  <c r="N14" i="4"/>
  <c r="AA14" i="4" s="1"/>
  <c r="M14" i="4"/>
  <c r="Z14" i="4" s="1"/>
  <c r="G14" i="4"/>
  <c r="T14" i="4" s="1"/>
  <c r="K14" i="4"/>
  <c r="X14" i="4" s="1"/>
  <c r="F14" i="4"/>
  <c r="S14" i="4" s="1"/>
  <c r="J14" i="4"/>
  <c r="W14" i="4" s="1"/>
  <c r="E14" i="4"/>
  <c r="R14" i="4" s="1"/>
  <c r="I14" i="4"/>
  <c r="V14" i="4" s="1"/>
  <c r="L10" i="4"/>
  <c r="Y10" i="4" s="1"/>
  <c r="P43" i="4"/>
  <c r="Q44" i="4"/>
  <c r="C43" i="4"/>
  <c r="D44" i="4"/>
  <c r="L15" i="4"/>
  <c r="Y15" i="4" s="1"/>
  <c r="H15" i="4"/>
  <c r="U15" i="4" s="1"/>
  <c r="K15" i="4"/>
  <c r="X15" i="4" s="1"/>
  <c r="J15" i="4"/>
  <c r="W15" i="4" s="1"/>
  <c r="E15" i="4"/>
  <c r="R15" i="4" s="1"/>
  <c r="N15" i="4"/>
  <c r="AA15" i="4" s="1"/>
  <c r="I15" i="4"/>
  <c r="V15" i="4" s="1"/>
  <c r="M15" i="4"/>
  <c r="Z15" i="4" s="1"/>
  <c r="G15" i="4"/>
  <c r="T15" i="4" s="1"/>
  <c r="F15" i="4"/>
  <c r="S15" i="4" s="1"/>
  <c r="AA41" i="3"/>
  <c r="AA26" i="3"/>
  <c r="AA25" i="3"/>
  <c r="AA24" i="3"/>
  <c r="AA8" i="3"/>
  <c r="AA7" i="3"/>
  <c r="D28" i="3"/>
  <c r="C27" i="3"/>
  <c r="Q11" i="3"/>
  <c r="P10" i="3"/>
  <c r="W41" i="3"/>
  <c r="W25" i="3"/>
  <c r="W26" i="3"/>
  <c r="W24" i="3"/>
  <c r="W8" i="3"/>
  <c r="W7" i="3"/>
  <c r="P43" i="3"/>
  <c r="Q44" i="3"/>
  <c r="H24" i="3"/>
  <c r="U24" i="3" s="1"/>
  <c r="S25" i="3"/>
  <c r="S41" i="3"/>
  <c r="S24" i="3"/>
  <c r="S8" i="3"/>
  <c r="S7" i="3"/>
  <c r="C43" i="3"/>
  <c r="D44" i="3"/>
  <c r="P26" i="3"/>
  <c r="Q27" i="3"/>
  <c r="L24" i="3"/>
  <c r="Y24" i="3" s="1"/>
  <c r="H8" i="3"/>
  <c r="U8" i="3" s="1"/>
  <c r="L26" i="3"/>
  <c r="Y26" i="3" s="1"/>
  <c r="H41" i="3"/>
  <c r="U41" i="3" s="1"/>
  <c r="H25" i="3"/>
  <c r="U25" i="3" s="1"/>
  <c r="L41" i="3"/>
  <c r="Y41" i="3" s="1"/>
  <c r="L25" i="3"/>
  <c r="Y25" i="3" s="1"/>
  <c r="L7" i="3"/>
  <c r="Y7" i="3" s="1"/>
  <c r="K42" i="3"/>
  <c r="X42" i="3" s="1"/>
  <c r="G42" i="3"/>
  <c r="T42" i="3" s="1"/>
  <c r="M42" i="3"/>
  <c r="Z42" i="3" s="1"/>
  <c r="H42" i="3"/>
  <c r="U42" i="3" s="1"/>
  <c r="L42" i="3"/>
  <c r="Y42" i="3" s="1"/>
  <c r="F42" i="3"/>
  <c r="S42" i="3" s="1"/>
  <c r="I42" i="3"/>
  <c r="V42" i="3" s="1"/>
  <c r="E42" i="3"/>
  <c r="R42" i="3" s="1"/>
  <c r="N42" i="3"/>
  <c r="AA42" i="3" s="1"/>
  <c r="J42" i="3"/>
  <c r="W42" i="3" s="1"/>
  <c r="L8" i="3"/>
  <c r="Y8" i="3" s="1"/>
  <c r="H26" i="3"/>
  <c r="U26" i="3" s="1"/>
  <c r="H42" i="2"/>
  <c r="U42" i="2" s="1"/>
  <c r="H7" i="2"/>
  <c r="U7" i="2" s="1"/>
  <c r="P44" i="2"/>
  <c r="Q45" i="2"/>
  <c r="L24" i="2"/>
  <c r="Y24" i="2" s="1"/>
  <c r="H24" i="2"/>
  <c r="U24" i="2" s="1"/>
  <c r="S41" i="2"/>
  <c r="S42" i="2"/>
  <c r="S7" i="2"/>
  <c r="S26" i="2"/>
  <c r="S24" i="2"/>
  <c r="S8" i="2"/>
  <c r="H41" i="2"/>
  <c r="U41" i="2" s="1"/>
  <c r="L25" i="2"/>
  <c r="Y25" i="2" s="1"/>
  <c r="L7" i="2"/>
  <c r="Y7" i="2" s="1"/>
  <c r="H25" i="2"/>
  <c r="U25" i="2" s="1"/>
  <c r="L41" i="2"/>
  <c r="Y41" i="2" s="1"/>
  <c r="L42" i="2"/>
  <c r="Y42" i="2" s="1"/>
  <c r="D28" i="2"/>
  <c r="C27" i="2"/>
  <c r="Q33" i="2"/>
  <c r="P33" i="2" s="1"/>
  <c r="P32" i="2"/>
  <c r="H26" i="2"/>
  <c r="U26" i="2" s="1"/>
  <c r="H8" i="2"/>
  <c r="U8" i="2" s="1"/>
  <c r="C43" i="2"/>
  <c r="D44" i="2"/>
  <c r="AA42" i="2"/>
  <c r="AA41" i="2"/>
  <c r="AA26" i="2"/>
  <c r="AA24" i="2"/>
  <c r="AA8" i="2"/>
  <c r="AA7" i="2"/>
  <c r="W41" i="2"/>
  <c r="W42" i="2"/>
  <c r="W24" i="2"/>
  <c r="W7" i="2"/>
  <c r="W26" i="2"/>
  <c r="W8" i="2"/>
  <c r="L8" i="2"/>
  <c r="Y8" i="2" s="1"/>
  <c r="K43" i="1"/>
  <c r="X43" i="1" s="1"/>
  <c r="R42" i="1"/>
  <c r="R25" i="1"/>
  <c r="R7" i="1"/>
  <c r="Z8" i="1"/>
  <c r="K25" i="1"/>
  <c r="X25" i="1" s="1"/>
  <c r="G26" i="1"/>
  <c r="T26" i="1" s="1"/>
  <c r="Z45" i="1"/>
  <c r="G44" i="1"/>
  <c r="T44" i="1" s="1"/>
  <c r="Z41" i="1"/>
  <c r="G45" i="1"/>
  <c r="T45" i="1" s="1"/>
  <c r="R41" i="1"/>
  <c r="K45" i="1"/>
  <c r="X45" i="1" s="1"/>
  <c r="K7" i="1"/>
  <c r="X7" i="1" s="1"/>
  <c r="D47" i="1"/>
  <c r="C47" i="1" s="1"/>
  <c r="P44" i="1"/>
  <c r="Q45" i="1"/>
  <c r="D28" i="1"/>
  <c r="C28" i="1" s="1"/>
  <c r="P26" i="1"/>
  <c r="Q27" i="1"/>
  <c r="E9" i="1"/>
  <c r="R9" i="1" s="1"/>
  <c r="K9" i="1"/>
  <c r="X9" i="1" s="1"/>
  <c r="G9" i="1"/>
  <c r="T9" i="1" s="1"/>
  <c r="M9" i="1"/>
  <c r="Z9" i="1" s="1"/>
  <c r="L9" i="1"/>
  <c r="Y9" i="1" s="1"/>
  <c r="F9" i="1"/>
  <c r="S9" i="1" s="1"/>
  <c r="J9" i="1"/>
  <c r="W9" i="1" s="1"/>
  <c r="N9" i="1"/>
  <c r="AA9" i="1" s="1"/>
  <c r="I9" i="1"/>
  <c r="V9" i="1" s="1"/>
  <c r="H9" i="1"/>
  <c r="U9" i="1" s="1"/>
  <c r="D11" i="1"/>
  <c r="C10" i="1"/>
  <c r="Q10" i="1"/>
  <c r="P9" i="1"/>
  <c r="H9" i="2" l="1"/>
  <c r="U9" i="2" s="1"/>
  <c r="M9" i="2"/>
  <c r="Z9" i="2" s="1"/>
  <c r="H9" i="3"/>
  <c r="U9" i="3" s="1"/>
  <c r="D11" i="3"/>
  <c r="C10" i="3"/>
  <c r="F9" i="2"/>
  <c r="S9" i="2" s="1"/>
  <c r="I9" i="2"/>
  <c r="V9" i="2" s="1"/>
  <c r="N9" i="2"/>
  <c r="AA9" i="2" s="1"/>
  <c r="E9" i="2"/>
  <c r="R9" i="2" s="1"/>
  <c r="K9" i="2"/>
  <c r="X9" i="2" s="1"/>
  <c r="G9" i="2"/>
  <c r="T9" i="2" s="1"/>
  <c r="J9" i="2"/>
  <c r="W9" i="2" s="1"/>
  <c r="V28" i="5"/>
  <c r="R28" i="5"/>
  <c r="Z28" i="5"/>
  <c r="S28" i="5"/>
  <c r="W28" i="5"/>
  <c r="T28" i="5"/>
  <c r="AA28" i="5"/>
  <c r="X28" i="5"/>
  <c r="U28" i="5"/>
  <c r="Y28" i="5"/>
  <c r="Y10" i="5"/>
  <c r="U10" i="5"/>
  <c r="AA10" i="5"/>
  <c r="W10" i="5"/>
  <c r="S10" i="5"/>
  <c r="X10" i="5"/>
  <c r="V10" i="5"/>
  <c r="Z10" i="5"/>
  <c r="T10" i="5"/>
  <c r="R10" i="5"/>
  <c r="X45" i="5"/>
  <c r="Z45" i="5"/>
  <c r="R45" i="5"/>
  <c r="U45" i="5"/>
  <c r="V45" i="5"/>
  <c r="T45" i="5"/>
  <c r="AA45" i="5"/>
  <c r="S45" i="5"/>
  <c r="Y45" i="5"/>
  <c r="W45" i="5"/>
  <c r="D11" i="2"/>
  <c r="C10" i="2"/>
  <c r="M9" i="3"/>
  <c r="Z9" i="3" s="1"/>
  <c r="K9" i="3"/>
  <c r="X9" i="3" s="1"/>
  <c r="N9" i="3"/>
  <c r="AA9" i="3" s="1"/>
  <c r="E9" i="3"/>
  <c r="R9" i="3" s="1"/>
  <c r="G9" i="3"/>
  <c r="T9" i="3" s="1"/>
  <c r="I9" i="3"/>
  <c r="V9" i="3" s="1"/>
  <c r="F9" i="3"/>
  <c r="S9" i="3" s="1"/>
  <c r="J9" i="3"/>
  <c r="W9" i="3" s="1"/>
  <c r="Q45" i="5"/>
  <c r="P44" i="5"/>
  <c r="D46" i="5"/>
  <c r="C46" i="5" s="1"/>
  <c r="D29" i="5"/>
  <c r="C29" i="5" s="1"/>
  <c r="Q29" i="5"/>
  <c r="P28" i="5"/>
  <c r="C11" i="5"/>
  <c r="D12" i="5"/>
  <c r="Q13" i="5"/>
  <c r="P12" i="5"/>
  <c r="C27" i="4"/>
  <c r="D28" i="4"/>
  <c r="K43" i="4"/>
  <c r="X43" i="4" s="1"/>
  <c r="G43" i="4"/>
  <c r="T43" i="4" s="1"/>
  <c r="M43" i="4"/>
  <c r="Z43" i="4" s="1"/>
  <c r="H43" i="4"/>
  <c r="U43" i="4" s="1"/>
  <c r="J43" i="4"/>
  <c r="W43" i="4" s="1"/>
  <c r="E43" i="4"/>
  <c r="R43" i="4" s="1"/>
  <c r="N43" i="4"/>
  <c r="AA43" i="4" s="1"/>
  <c r="I43" i="4"/>
  <c r="V43" i="4" s="1"/>
  <c r="L43" i="4"/>
  <c r="Y43" i="4" s="1"/>
  <c r="F43" i="4"/>
  <c r="S43" i="4" s="1"/>
  <c r="P44" i="4"/>
  <c r="Q45" i="4"/>
  <c r="M26" i="4"/>
  <c r="Z26" i="4" s="1"/>
  <c r="I26" i="4"/>
  <c r="V26" i="4" s="1"/>
  <c r="E26" i="4"/>
  <c r="R26" i="4" s="1"/>
  <c r="L26" i="4"/>
  <c r="Y26" i="4" s="1"/>
  <c r="G26" i="4"/>
  <c r="T26" i="4" s="1"/>
  <c r="K26" i="4"/>
  <c r="X26" i="4" s="1"/>
  <c r="F26" i="4"/>
  <c r="S26" i="4" s="1"/>
  <c r="J26" i="4"/>
  <c r="W26" i="4" s="1"/>
  <c r="N26" i="4"/>
  <c r="AA26" i="4" s="1"/>
  <c r="H26" i="4"/>
  <c r="U26" i="4" s="1"/>
  <c r="P28" i="4"/>
  <c r="Q29" i="4"/>
  <c r="C44" i="4"/>
  <c r="D45" i="4"/>
  <c r="K43" i="3"/>
  <c r="X43" i="3" s="1"/>
  <c r="G43" i="3"/>
  <c r="T43" i="3" s="1"/>
  <c r="J43" i="3"/>
  <c r="W43" i="3" s="1"/>
  <c r="E43" i="3"/>
  <c r="R43" i="3" s="1"/>
  <c r="N43" i="3"/>
  <c r="AA43" i="3" s="1"/>
  <c r="I43" i="3"/>
  <c r="V43" i="3" s="1"/>
  <c r="F43" i="3"/>
  <c r="S43" i="3" s="1"/>
  <c r="M43" i="3"/>
  <c r="Z43" i="3" s="1"/>
  <c r="L43" i="3"/>
  <c r="Y43" i="3" s="1"/>
  <c r="H43" i="3"/>
  <c r="U43" i="3" s="1"/>
  <c r="P44" i="3"/>
  <c r="Q45" i="3"/>
  <c r="M27" i="3"/>
  <c r="Z27" i="3" s="1"/>
  <c r="I27" i="3"/>
  <c r="V27" i="3" s="1"/>
  <c r="E27" i="3"/>
  <c r="R27" i="3" s="1"/>
  <c r="L27" i="3"/>
  <c r="Y27" i="3" s="1"/>
  <c r="K27" i="3"/>
  <c r="X27" i="3" s="1"/>
  <c r="F27" i="3"/>
  <c r="S27" i="3" s="1"/>
  <c r="J27" i="3"/>
  <c r="W27" i="3" s="1"/>
  <c r="N27" i="3"/>
  <c r="AA27" i="3" s="1"/>
  <c r="H27" i="3"/>
  <c r="U27" i="3" s="1"/>
  <c r="G27" i="3"/>
  <c r="T27" i="3" s="1"/>
  <c r="P27" i="3"/>
  <c r="Q28" i="3"/>
  <c r="Q12" i="3"/>
  <c r="P11" i="3"/>
  <c r="C28" i="3"/>
  <c r="D29" i="3"/>
  <c r="C44" i="3"/>
  <c r="D45" i="3"/>
  <c r="K43" i="2"/>
  <c r="X43" i="2" s="1"/>
  <c r="G43" i="2"/>
  <c r="T43" i="2" s="1"/>
  <c r="M43" i="2"/>
  <c r="Z43" i="2" s="1"/>
  <c r="H43" i="2"/>
  <c r="U43" i="2" s="1"/>
  <c r="L43" i="2"/>
  <c r="Y43" i="2" s="1"/>
  <c r="F43" i="2"/>
  <c r="S43" i="2" s="1"/>
  <c r="J43" i="2"/>
  <c r="W43" i="2" s="1"/>
  <c r="E43" i="2"/>
  <c r="R43" i="2" s="1"/>
  <c r="N43" i="2"/>
  <c r="AA43" i="2" s="1"/>
  <c r="I43" i="2"/>
  <c r="V43" i="2" s="1"/>
  <c r="P45" i="2"/>
  <c r="Q46" i="2"/>
  <c r="M27" i="2"/>
  <c r="Z27" i="2" s="1"/>
  <c r="I27" i="2"/>
  <c r="V27" i="2" s="1"/>
  <c r="E27" i="2"/>
  <c r="R27" i="2" s="1"/>
  <c r="L27" i="2"/>
  <c r="Y27" i="2" s="1"/>
  <c r="G27" i="2"/>
  <c r="T27" i="2" s="1"/>
  <c r="K27" i="2"/>
  <c r="X27" i="2" s="1"/>
  <c r="F27" i="2"/>
  <c r="S27" i="2" s="1"/>
  <c r="J27" i="2"/>
  <c r="W27" i="2" s="1"/>
  <c r="N27" i="2"/>
  <c r="AA27" i="2" s="1"/>
  <c r="H27" i="2"/>
  <c r="U27" i="2" s="1"/>
  <c r="D29" i="2"/>
  <c r="C28" i="2"/>
  <c r="C44" i="2"/>
  <c r="D45" i="2"/>
  <c r="N46" i="1"/>
  <c r="AA46" i="1" s="1"/>
  <c r="J46" i="1"/>
  <c r="W46" i="1" s="1"/>
  <c r="F46" i="1"/>
  <c r="S46" i="1" s="1"/>
  <c r="L46" i="1"/>
  <c r="Y46" i="1" s="1"/>
  <c r="G46" i="1"/>
  <c r="T46" i="1" s="1"/>
  <c r="K46" i="1"/>
  <c r="X46" i="1" s="1"/>
  <c r="E46" i="1"/>
  <c r="R46" i="1" s="1"/>
  <c r="I46" i="1"/>
  <c r="V46" i="1" s="1"/>
  <c r="M46" i="1"/>
  <c r="Z46" i="1" s="1"/>
  <c r="H46" i="1"/>
  <c r="U46" i="1" s="1"/>
  <c r="D48" i="1"/>
  <c r="C48" i="1" s="1"/>
  <c r="P45" i="1"/>
  <c r="Q46" i="1"/>
  <c r="D29" i="1"/>
  <c r="C29" i="1" s="1"/>
  <c r="K27" i="1"/>
  <c r="X27" i="1" s="1"/>
  <c r="G27" i="1"/>
  <c r="T27" i="1" s="1"/>
  <c r="J27" i="1"/>
  <c r="W27" i="1" s="1"/>
  <c r="N27" i="1"/>
  <c r="AA27" i="1" s="1"/>
  <c r="I27" i="1"/>
  <c r="V27" i="1" s="1"/>
  <c r="M27" i="1"/>
  <c r="Z27" i="1" s="1"/>
  <c r="H27" i="1"/>
  <c r="U27" i="1" s="1"/>
  <c r="L27" i="1"/>
  <c r="Y27" i="1" s="1"/>
  <c r="F27" i="1"/>
  <c r="S27" i="1" s="1"/>
  <c r="E27" i="1"/>
  <c r="R27" i="1" s="1"/>
  <c r="P27" i="1"/>
  <c r="Q28" i="1"/>
  <c r="D12" i="1"/>
  <c r="C11" i="1"/>
  <c r="N10" i="1"/>
  <c r="AA10" i="1" s="1"/>
  <c r="J10" i="1"/>
  <c r="W10" i="1" s="1"/>
  <c r="F10" i="1"/>
  <c r="S10" i="1" s="1"/>
  <c r="M10" i="1"/>
  <c r="Z10" i="1" s="1"/>
  <c r="H10" i="1"/>
  <c r="U10" i="1" s="1"/>
  <c r="L10" i="1"/>
  <c r="Y10" i="1" s="1"/>
  <c r="G10" i="1"/>
  <c r="T10" i="1" s="1"/>
  <c r="K10" i="1"/>
  <c r="X10" i="1" s="1"/>
  <c r="E10" i="1"/>
  <c r="R10" i="1" s="1"/>
  <c r="I10" i="1"/>
  <c r="V10" i="1" s="1"/>
  <c r="Q11" i="1"/>
  <c r="P10" i="1"/>
  <c r="X11" i="5" l="1"/>
  <c r="T11" i="5"/>
  <c r="R11" i="5"/>
  <c r="Z11" i="5"/>
  <c r="V11" i="5"/>
  <c r="S11" i="5"/>
  <c r="W11" i="5"/>
  <c r="U11" i="5"/>
  <c r="AA11" i="5"/>
  <c r="Y11" i="5"/>
  <c r="AA46" i="5"/>
  <c r="V46" i="5"/>
  <c r="R46" i="5"/>
  <c r="T46" i="5"/>
  <c r="U46" i="5"/>
  <c r="Y46" i="5"/>
  <c r="Z46" i="5"/>
  <c r="X46" i="5"/>
  <c r="S46" i="5"/>
  <c r="W46" i="5"/>
  <c r="D12" i="2"/>
  <c r="C11" i="2"/>
  <c r="H10" i="3"/>
  <c r="U10" i="3" s="1"/>
  <c r="G10" i="3"/>
  <c r="T10" i="3" s="1"/>
  <c r="E10" i="3"/>
  <c r="R10" i="3" s="1"/>
  <c r="F10" i="3"/>
  <c r="S10" i="3" s="1"/>
  <c r="N10" i="3"/>
  <c r="AA10" i="3" s="1"/>
  <c r="K10" i="3"/>
  <c r="X10" i="3" s="1"/>
  <c r="L10" i="3"/>
  <c r="Y10" i="3" s="1"/>
  <c r="M10" i="3"/>
  <c r="Z10" i="3" s="1"/>
  <c r="I10" i="3"/>
  <c r="V10" i="3" s="1"/>
  <c r="J10" i="3"/>
  <c r="W10" i="3" s="1"/>
  <c r="AA29" i="5"/>
  <c r="W29" i="5"/>
  <c r="S29" i="5"/>
  <c r="Y29" i="5"/>
  <c r="U29" i="5"/>
  <c r="V29" i="5"/>
  <c r="X29" i="5"/>
  <c r="Z29" i="5"/>
  <c r="T29" i="5"/>
  <c r="R29" i="5"/>
  <c r="I10" i="2"/>
  <c r="V10" i="2" s="1"/>
  <c r="J10" i="2"/>
  <c r="W10" i="2" s="1"/>
  <c r="F10" i="2"/>
  <c r="S10" i="2" s="1"/>
  <c r="G10" i="2"/>
  <c r="T10" i="2" s="1"/>
  <c r="E10" i="2"/>
  <c r="R10" i="2" s="1"/>
  <c r="H10" i="2"/>
  <c r="U10" i="2" s="1"/>
  <c r="L10" i="2"/>
  <c r="Y10" i="2" s="1"/>
  <c r="M10" i="2"/>
  <c r="Z10" i="2" s="1"/>
  <c r="N10" i="2"/>
  <c r="AA10" i="2" s="1"/>
  <c r="K10" i="2"/>
  <c r="X10" i="2" s="1"/>
  <c r="D12" i="3"/>
  <c r="C11" i="3"/>
  <c r="D47" i="5"/>
  <c r="C47" i="5" s="1"/>
  <c r="P45" i="5"/>
  <c r="Q46" i="5"/>
  <c r="Q30" i="5"/>
  <c r="P29" i="5"/>
  <c r="D30" i="5"/>
  <c r="C30" i="5" s="1"/>
  <c r="P13" i="5"/>
  <c r="Q14" i="5"/>
  <c r="D13" i="5"/>
  <c r="C12" i="5"/>
  <c r="K44" i="4"/>
  <c r="X44" i="4" s="1"/>
  <c r="G44" i="4"/>
  <c r="T44" i="4" s="1"/>
  <c r="J44" i="4"/>
  <c r="W44" i="4" s="1"/>
  <c r="E44" i="4"/>
  <c r="R44" i="4" s="1"/>
  <c r="M44" i="4"/>
  <c r="Z44" i="4" s="1"/>
  <c r="H44" i="4"/>
  <c r="U44" i="4" s="1"/>
  <c r="L44" i="4"/>
  <c r="Y44" i="4" s="1"/>
  <c r="F44" i="4"/>
  <c r="S44" i="4" s="1"/>
  <c r="N44" i="4"/>
  <c r="AA44" i="4" s="1"/>
  <c r="I44" i="4"/>
  <c r="V44" i="4" s="1"/>
  <c r="P45" i="4"/>
  <c r="Q46" i="4"/>
  <c r="D29" i="4"/>
  <c r="C28" i="4"/>
  <c r="M27" i="4"/>
  <c r="Z27" i="4" s="1"/>
  <c r="I27" i="4"/>
  <c r="V27" i="4" s="1"/>
  <c r="E27" i="4"/>
  <c r="R27" i="4" s="1"/>
  <c r="J27" i="4"/>
  <c r="W27" i="4" s="1"/>
  <c r="N27" i="4"/>
  <c r="AA27" i="4" s="1"/>
  <c r="H27" i="4"/>
  <c r="U27" i="4" s="1"/>
  <c r="L27" i="4"/>
  <c r="Y27" i="4" s="1"/>
  <c r="G27" i="4"/>
  <c r="T27" i="4" s="1"/>
  <c r="K27" i="4"/>
  <c r="X27" i="4" s="1"/>
  <c r="F27" i="4"/>
  <c r="S27" i="4" s="1"/>
  <c r="C45" i="4"/>
  <c r="D46" i="4"/>
  <c r="Q30" i="4"/>
  <c r="P29" i="4"/>
  <c r="M28" i="3"/>
  <c r="Z28" i="3" s="1"/>
  <c r="I28" i="3"/>
  <c r="V28" i="3" s="1"/>
  <c r="E28" i="3"/>
  <c r="R28" i="3" s="1"/>
  <c r="N28" i="3"/>
  <c r="AA28" i="3" s="1"/>
  <c r="H28" i="3"/>
  <c r="U28" i="3" s="1"/>
  <c r="L28" i="3"/>
  <c r="Y28" i="3" s="1"/>
  <c r="G28" i="3"/>
  <c r="T28" i="3" s="1"/>
  <c r="K28" i="3"/>
  <c r="X28" i="3" s="1"/>
  <c r="F28" i="3"/>
  <c r="S28" i="3" s="1"/>
  <c r="J28" i="3"/>
  <c r="W28" i="3" s="1"/>
  <c r="C45" i="3"/>
  <c r="D46" i="3"/>
  <c r="K44" i="3"/>
  <c r="X44" i="3" s="1"/>
  <c r="G44" i="3"/>
  <c r="T44" i="3" s="1"/>
  <c r="M44" i="3"/>
  <c r="Z44" i="3" s="1"/>
  <c r="H44" i="3"/>
  <c r="U44" i="3" s="1"/>
  <c r="L44" i="3"/>
  <c r="Y44" i="3" s="1"/>
  <c r="F44" i="3"/>
  <c r="S44" i="3" s="1"/>
  <c r="N44" i="3"/>
  <c r="AA44" i="3" s="1"/>
  <c r="J44" i="3"/>
  <c r="W44" i="3" s="1"/>
  <c r="I44" i="3"/>
  <c r="V44" i="3" s="1"/>
  <c r="E44" i="3"/>
  <c r="R44" i="3" s="1"/>
  <c r="Q13" i="3"/>
  <c r="P12" i="3"/>
  <c r="C29" i="3"/>
  <c r="D30" i="3"/>
  <c r="Q29" i="3"/>
  <c r="P28" i="3"/>
  <c r="P45" i="3"/>
  <c r="Q46" i="3"/>
  <c r="D30" i="2"/>
  <c r="C29" i="2"/>
  <c r="C45" i="2"/>
  <c r="D46" i="2"/>
  <c r="K44" i="2"/>
  <c r="X44" i="2" s="1"/>
  <c r="G44" i="2"/>
  <c r="T44" i="2" s="1"/>
  <c r="J44" i="2"/>
  <c r="W44" i="2" s="1"/>
  <c r="E44" i="2"/>
  <c r="R44" i="2" s="1"/>
  <c r="N44" i="2"/>
  <c r="AA44" i="2" s="1"/>
  <c r="I44" i="2"/>
  <c r="V44" i="2" s="1"/>
  <c r="M44" i="2"/>
  <c r="Z44" i="2" s="1"/>
  <c r="H44" i="2"/>
  <c r="U44" i="2" s="1"/>
  <c r="L44" i="2"/>
  <c r="Y44" i="2" s="1"/>
  <c r="F44" i="2"/>
  <c r="S44" i="2" s="1"/>
  <c r="L28" i="2"/>
  <c r="Y28" i="2" s="1"/>
  <c r="H28" i="2"/>
  <c r="U28" i="2" s="1"/>
  <c r="M28" i="2"/>
  <c r="Z28" i="2" s="1"/>
  <c r="I28" i="2"/>
  <c r="V28" i="2" s="1"/>
  <c r="E28" i="2"/>
  <c r="R28" i="2" s="1"/>
  <c r="F28" i="2"/>
  <c r="S28" i="2" s="1"/>
  <c r="K28" i="2"/>
  <c r="X28" i="2" s="1"/>
  <c r="J28" i="2"/>
  <c r="W28" i="2" s="1"/>
  <c r="G28" i="2"/>
  <c r="T28" i="2" s="1"/>
  <c r="N28" i="2"/>
  <c r="AA28" i="2" s="1"/>
  <c r="P46" i="2"/>
  <c r="Q47" i="2"/>
  <c r="D49" i="1"/>
  <c r="C49" i="1" s="1"/>
  <c r="Q47" i="1"/>
  <c r="P46" i="1"/>
  <c r="N47" i="1"/>
  <c r="AA47" i="1" s="1"/>
  <c r="J47" i="1"/>
  <c r="W47" i="1" s="1"/>
  <c r="F47" i="1"/>
  <c r="S47" i="1" s="1"/>
  <c r="M47" i="1"/>
  <c r="Z47" i="1" s="1"/>
  <c r="I47" i="1"/>
  <c r="V47" i="1" s="1"/>
  <c r="E47" i="1"/>
  <c r="R47" i="1" s="1"/>
  <c r="H47" i="1"/>
  <c r="U47" i="1" s="1"/>
  <c r="G47" i="1"/>
  <c r="T47" i="1" s="1"/>
  <c r="L47" i="1"/>
  <c r="Y47" i="1" s="1"/>
  <c r="K47" i="1"/>
  <c r="X47" i="1" s="1"/>
  <c r="P28" i="1"/>
  <c r="Q29" i="1"/>
  <c r="D30" i="1"/>
  <c r="C30" i="1" s="1"/>
  <c r="K28" i="1"/>
  <c r="X28" i="1" s="1"/>
  <c r="G28" i="1"/>
  <c r="T28" i="1" s="1"/>
  <c r="L28" i="1"/>
  <c r="Y28" i="1" s="1"/>
  <c r="F28" i="1"/>
  <c r="S28" i="1" s="1"/>
  <c r="J28" i="1"/>
  <c r="W28" i="1" s="1"/>
  <c r="E28" i="1"/>
  <c r="R28" i="1" s="1"/>
  <c r="N28" i="1"/>
  <c r="AA28" i="1" s="1"/>
  <c r="I28" i="1"/>
  <c r="V28" i="1" s="1"/>
  <c r="M28" i="1"/>
  <c r="Z28" i="1" s="1"/>
  <c r="H28" i="1"/>
  <c r="U28" i="1" s="1"/>
  <c r="M11" i="1"/>
  <c r="Z11" i="1" s="1"/>
  <c r="I11" i="1"/>
  <c r="V11" i="1" s="1"/>
  <c r="J11" i="1"/>
  <c r="W11" i="1" s="1"/>
  <c r="N11" i="1"/>
  <c r="AA11" i="1" s="1"/>
  <c r="H11" i="1"/>
  <c r="U11" i="1" s="1"/>
  <c r="E11" i="1"/>
  <c r="R11" i="1" s="1"/>
  <c r="L11" i="1"/>
  <c r="Y11" i="1" s="1"/>
  <c r="G11" i="1"/>
  <c r="T11" i="1" s="1"/>
  <c r="K11" i="1"/>
  <c r="X11" i="1" s="1"/>
  <c r="F11" i="1"/>
  <c r="S11" i="1" s="1"/>
  <c r="D13" i="1"/>
  <c r="C12" i="1"/>
  <c r="Q12" i="1"/>
  <c r="P11" i="1"/>
  <c r="AA12" i="5" l="1"/>
  <c r="W12" i="5"/>
  <c r="S12" i="5"/>
  <c r="Y12" i="5"/>
  <c r="U12" i="5"/>
  <c r="R12" i="5"/>
  <c r="V12" i="5"/>
  <c r="T12" i="5"/>
  <c r="Z12" i="5"/>
  <c r="X12" i="5"/>
  <c r="X47" i="5"/>
  <c r="Z47" i="5"/>
  <c r="W47" i="5"/>
  <c r="R47" i="5"/>
  <c r="V47" i="5"/>
  <c r="S47" i="5"/>
  <c r="AA47" i="5"/>
  <c r="U47" i="5"/>
  <c r="Y47" i="5"/>
  <c r="T47" i="5"/>
  <c r="N11" i="3"/>
  <c r="AA11" i="3" s="1"/>
  <c r="G11" i="3"/>
  <c r="T11" i="3" s="1"/>
  <c r="E11" i="3"/>
  <c r="R11" i="3" s="1"/>
  <c r="M11" i="3"/>
  <c r="Z11" i="3" s="1"/>
  <c r="K11" i="3"/>
  <c r="X11" i="3" s="1"/>
  <c r="I11" i="3"/>
  <c r="V11" i="3" s="1"/>
  <c r="F11" i="3"/>
  <c r="S11" i="3" s="1"/>
  <c r="J11" i="3"/>
  <c r="W11" i="3" s="1"/>
  <c r="H11" i="3"/>
  <c r="U11" i="3" s="1"/>
  <c r="L11" i="3"/>
  <c r="Y11" i="3" s="1"/>
  <c r="N11" i="2"/>
  <c r="AA11" i="2" s="1"/>
  <c r="M11" i="2"/>
  <c r="Z11" i="2" s="1"/>
  <c r="K11" i="2"/>
  <c r="X11" i="2" s="1"/>
  <c r="E11" i="2"/>
  <c r="R11" i="2" s="1"/>
  <c r="I11" i="2"/>
  <c r="V11" i="2" s="1"/>
  <c r="J11" i="2"/>
  <c r="W11" i="2" s="1"/>
  <c r="F11" i="2"/>
  <c r="S11" i="2" s="1"/>
  <c r="G11" i="2"/>
  <c r="T11" i="2" s="1"/>
  <c r="H11" i="2"/>
  <c r="U11" i="2" s="1"/>
  <c r="L11" i="2"/>
  <c r="Y11" i="2" s="1"/>
  <c r="X30" i="5"/>
  <c r="R30" i="5"/>
  <c r="W30" i="5"/>
  <c r="U30" i="5"/>
  <c r="Z30" i="5"/>
  <c r="AA30" i="5"/>
  <c r="Y30" i="5"/>
  <c r="V30" i="5"/>
  <c r="T30" i="5"/>
  <c r="S30" i="5"/>
  <c r="D13" i="3"/>
  <c r="C12" i="3"/>
  <c r="D13" i="2"/>
  <c r="C12" i="2"/>
  <c r="Q47" i="5"/>
  <c r="P46" i="5"/>
  <c r="D48" i="5"/>
  <c r="C48" i="5" s="1"/>
  <c r="D31" i="5"/>
  <c r="C31" i="5" s="1"/>
  <c r="Q31" i="5"/>
  <c r="P30" i="5"/>
  <c r="P14" i="5"/>
  <c r="Q15" i="5"/>
  <c r="C13" i="5"/>
  <c r="D14" i="5"/>
  <c r="C46" i="4"/>
  <c r="D47" i="4"/>
  <c r="M28" i="4"/>
  <c r="Z28" i="4" s="1"/>
  <c r="I28" i="4"/>
  <c r="V28" i="4" s="1"/>
  <c r="E28" i="4"/>
  <c r="R28" i="4" s="1"/>
  <c r="L28" i="4"/>
  <c r="Y28" i="4" s="1"/>
  <c r="G28" i="4"/>
  <c r="T28" i="4" s="1"/>
  <c r="K28" i="4"/>
  <c r="X28" i="4" s="1"/>
  <c r="F28" i="4"/>
  <c r="S28" i="4" s="1"/>
  <c r="J28" i="4"/>
  <c r="W28" i="4" s="1"/>
  <c r="N28" i="4"/>
  <c r="AA28" i="4" s="1"/>
  <c r="H28" i="4"/>
  <c r="U28" i="4" s="1"/>
  <c r="K45" i="4"/>
  <c r="X45" i="4" s="1"/>
  <c r="G45" i="4"/>
  <c r="T45" i="4" s="1"/>
  <c r="M45" i="4"/>
  <c r="Z45" i="4" s="1"/>
  <c r="H45" i="4"/>
  <c r="U45" i="4" s="1"/>
  <c r="J45" i="4"/>
  <c r="W45" i="4" s="1"/>
  <c r="E45" i="4"/>
  <c r="R45" i="4" s="1"/>
  <c r="N45" i="4"/>
  <c r="AA45" i="4" s="1"/>
  <c r="I45" i="4"/>
  <c r="V45" i="4" s="1"/>
  <c r="L45" i="4"/>
  <c r="Y45" i="4" s="1"/>
  <c r="F45" i="4"/>
  <c r="S45" i="4" s="1"/>
  <c r="C29" i="4"/>
  <c r="D30" i="4"/>
  <c r="P46" i="4"/>
  <c r="Q47" i="4"/>
  <c r="Q31" i="4"/>
  <c r="P30" i="4"/>
  <c r="K45" i="3"/>
  <c r="X45" i="3" s="1"/>
  <c r="G45" i="3"/>
  <c r="T45" i="3" s="1"/>
  <c r="J45" i="3"/>
  <c r="W45" i="3" s="1"/>
  <c r="E45" i="3"/>
  <c r="R45" i="3" s="1"/>
  <c r="N45" i="3"/>
  <c r="AA45" i="3" s="1"/>
  <c r="I45" i="3"/>
  <c r="V45" i="3" s="1"/>
  <c r="L45" i="3"/>
  <c r="Y45" i="3" s="1"/>
  <c r="H45" i="3"/>
  <c r="U45" i="3" s="1"/>
  <c r="F45" i="3"/>
  <c r="S45" i="3" s="1"/>
  <c r="M45" i="3"/>
  <c r="Z45" i="3" s="1"/>
  <c r="D31" i="3"/>
  <c r="C30" i="3"/>
  <c r="M29" i="3"/>
  <c r="Z29" i="3" s="1"/>
  <c r="I29" i="3"/>
  <c r="V29" i="3" s="1"/>
  <c r="E29" i="3"/>
  <c r="R29" i="3" s="1"/>
  <c r="L29" i="3"/>
  <c r="Y29" i="3" s="1"/>
  <c r="K29" i="3"/>
  <c r="X29" i="3" s="1"/>
  <c r="F29" i="3"/>
  <c r="S29" i="3" s="1"/>
  <c r="J29" i="3"/>
  <c r="W29" i="3" s="1"/>
  <c r="N29" i="3"/>
  <c r="AA29" i="3" s="1"/>
  <c r="H29" i="3"/>
  <c r="U29" i="3" s="1"/>
  <c r="G29" i="3"/>
  <c r="T29" i="3" s="1"/>
  <c r="C46" i="3"/>
  <c r="D47" i="3"/>
  <c r="P29" i="3"/>
  <c r="Q30" i="3"/>
  <c r="Q14" i="3"/>
  <c r="P13" i="3"/>
  <c r="P46" i="3"/>
  <c r="Q47" i="3"/>
  <c r="K45" i="2"/>
  <c r="X45" i="2" s="1"/>
  <c r="G45" i="2"/>
  <c r="T45" i="2" s="1"/>
  <c r="M45" i="2"/>
  <c r="Z45" i="2" s="1"/>
  <c r="H45" i="2"/>
  <c r="U45" i="2" s="1"/>
  <c r="L45" i="2"/>
  <c r="Y45" i="2" s="1"/>
  <c r="F45" i="2"/>
  <c r="S45" i="2" s="1"/>
  <c r="J45" i="2"/>
  <c r="W45" i="2" s="1"/>
  <c r="E45" i="2"/>
  <c r="R45" i="2" s="1"/>
  <c r="N45" i="2"/>
  <c r="AA45" i="2" s="1"/>
  <c r="I45" i="2"/>
  <c r="V45" i="2" s="1"/>
  <c r="P47" i="2"/>
  <c r="Q48" i="2"/>
  <c r="H29" i="2"/>
  <c r="U29" i="2" s="1"/>
  <c r="M29" i="2"/>
  <c r="Z29" i="2" s="1"/>
  <c r="I29" i="2"/>
  <c r="V29" i="2" s="1"/>
  <c r="E29" i="2"/>
  <c r="R29" i="2" s="1"/>
  <c r="L29" i="2"/>
  <c r="Y29" i="2" s="1"/>
  <c r="F29" i="2"/>
  <c r="S29" i="2" s="1"/>
  <c r="K29" i="2"/>
  <c r="X29" i="2" s="1"/>
  <c r="J29" i="2"/>
  <c r="W29" i="2" s="1"/>
  <c r="G29" i="2"/>
  <c r="T29" i="2" s="1"/>
  <c r="N29" i="2"/>
  <c r="AA29" i="2" s="1"/>
  <c r="D31" i="2"/>
  <c r="C30" i="2"/>
  <c r="C46" i="2"/>
  <c r="D47" i="2"/>
  <c r="Q48" i="1"/>
  <c r="P47" i="1"/>
  <c r="N48" i="1"/>
  <c r="AA48" i="1" s="1"/>
  <c r="J48" i="1"/>
  <c r="W48" i="1" s="1"/>
  <c r="F48" i="1"/>
  <c r="S48" i="1" s="1"/>
  <c r="M48" i="1"/>
  <c r="Z48" i="1" s="1"/>
  <c r="E48" i="1"/>
  <c r="R48" i="1" s="1"/>
  <c r="I48" i="1"/>
  <c r="V48" i="1" s="1"/>
  <c r="H48" i="1"/>
  <c r="U48" i="1" s="1"/>
  <c r="G48" i="1"/>
  <c r="T48" i="1" s="1"/>
  <c r="L48" i="1"/>
  <c r="Y48" i="1" s="1"/>
  <c r="K48" i="1"/>
  <c r="X48" i="1" s="1"/>
  <c r="D50" i="1"/>
  <c r="C50" i="1" s="1"/>
  <c r="K29" i="1"/>
  <c r="X29" i="1" s="1"/>
  <c r="G29" i="1"/>
  <c r="T29" i="1" s="1"/>
  <c r="J29" i="1"/>
  <c r="W29" i="1" s="1"/>
  <c r="N29" i="1"/>
  <c r="AA29" i="1" s="1"/>
  <c r="I29" i="1"/>
  <c r="V29" i="1" s="1"/>
  <c r="M29" i="1"/>
  <c r="Z29" i="1" s="1"/>
  <c r="H29" i="1"/>
  <c r="U29" i="1" s="1"/>
  <c r="L29" i="1"/>
  <c r="Y29" i="1" s="1"/>
  <c r="F29" i="1"/>
  <c r="S29" i="1" s="1"/>
  <c r="E29" i="1"/>
  <c r="R29" i="1" s="1"/>
  <c r="P29" i="1"/>
  <c r="Q30" i="1"/>
  <c r="D31" i="1"/>
  <c r="C31" i="1" s="1"/>
  <c r="L12" i="1"/>
  <c r="Y12" i="1" s="1"/>
  <c r="H12" i="1"/>
  <c r="U12" i="1" s="1"/>
  <c r="E12" i="1"/>
  <c r="R12" i="1" s="1"/>
  <c r="K12" i="1"/>
  <c r="X12" i="1" s="1"/>
  <c r="F12" i="1"/>
  <c r="S12" i="1" s="1"/>
  <c r="J12" i="1"/>
  <c r="W12" i="1" s="1"/>
  <c r="N12" i="1"/>
  <c r="AA12" i="1" s="1"/>
  <c r="I12" i="1"/>
  <c r="V12" i="1" s="1"/>
  <c r="M12" i="1"/>
  <c r="Z12" i="1" s="1"/>
  <c r="G12" i="1"/>
  <c r="T12" i="1" s="1"/>
  <c r="D14" i="1"/>
  <c r="C13" i="1"/>
  <c r="Q13" i="1"/>
  <c r="P12" i="1"/>
  <c r="J12" i="3" l="1"/>
  <c r="W12" i="3" s="1"/>
  <c r="M12" i="3"/>
  <c r="Z12" i="3" s="1"/>
  <c r="I12" i="3"/>
  <c r="V12" i="3" s="1"/>
  <c r="E12" i="3"/>
  <c r="R12" i="3" s="1"/>
  <c r="G12" i="3"/>
  <c r="T12" i="3" s="1"/>
  <c r="H12" i="3"/>
  <c r="U12" i="3" s="1"/>
  <c r="K12" i="3"/>
  <c r="X12" i="3" s="1"/>
  <c r="L12" i="3"/>
  <c r="Y12" i="3" s="1"/>
  <c r="N12" i="3"/>
  <c r="AA12" i="3" s="1"/>
  <c r="F12" i="3"/>
  <c r="S12" i="3" s="1"/>
  <c r="Z13" i="5"/>
  <c r="V13" i="5"/>
  <c r="X13" i="5"/>
  <c r="T13" i="5"/>
  <c r="AA13" i="5"/>
  <c r="R13" i="5"/>
  <c r="U13" i="5"/>
  <c r="S13" i="5"/>
  <c r="Y13" i="5"/>
  <c r="W13" i="5"/>
  <c r="D14" i="3"/>
  <c r="C13" i="3"/>
  <c r="Y31" i="5"/>
  <c r="U31" i="5"/>
  <c r="AA31" i="5"/>
  <c r="W31" i="5"/>
  <c r="S31" i="5"/>
  <c r="Z31" i="5"/>
  <c r="X31" i="5"/>
  <c r="R31" i="5"/>
  <c r="T31" i="5"/>
  <c r="V31" i="5"/>
  <c r="H12" i="2"/>
  <c r="U12" i="2" s="1"/>
  <c r="K12" i="2"/>
  <c r="X12" i="2" s="1"/>
  <c r="M12" i="2"/>
  <c r="Z12" i="2" s="1"/>
  <c r="F12" i="2"/>
  <c r="S12" i="2" s="1"/>
  <c r="N12" i="2"/>
  <c r="AA12" i="2" s="1"/>
  <c r="J12" i="2"/>
  <c r="W12" i="2" s="1"/>
  <c r="G12" i="2"/>
  <c r="T12" i="2" s="1"/>
  <c r="E12" i="2"/>
  <c r="R12" i="2" s="1"/>
  <c r="L12" i="2"/>
  <c r="Y12" i="2" s="1"/>
  <c r="I12" i="2"/>
  <c r="V12" i="2" s="1"/>
  <c r="X48" i="5"/>
  <c r="T48" i="5"/>
  <c r="AA48" i="5"/>
  <c r="W48" i="5"/>
  <c r="S48" i="5"/>
  <c r="Z48" i="5"/>
  <c r="U48" i="5"/>
  <c r="R48" i="5"/>
  <c r="Y48" i="5"/>
  <c r="V48" i="5"/>
  <c r="D14" i="2"/>
  <c r="C13" i="2"/>
  <c r="D49" i="5"/>
  <c r="C49" i="5" s="1"/>
  <c r="P47" i="5"/>
  <c r="Q48" i="5"/>
  <c r="Q32" i="5"/>
  <c r="P31" i="5"/>
  <c r="D32" i="5"/>
  <c r="C32" i="5" s="1"/>
  <c r="P15" i="5"/>
  <c r="Q16" i="5"/>
  <c r="P16" i="5" s="1"/>
  <c r="C14" i="5"/>
  <c r="D15" i="5"/>
  <c r="Q32" i="4"/>
  <c r="P31" i="4"/>
  <c r="P47" i="4"/>
  <c r="Q48" i="4"/>
  <c r="C47" i="4"/>
  <c r="D48" i="4"/>
  <c r="K46" i="4"/>
  <c r="X46" i="4" s="1"/>
  <c r="G46" i="4"/>
  <c r="T46" i="4" s="1"/>
  <c r="J46" i="4"/>
  <c r="W46" i="4" s="1"/>
  <c r="E46" i="4"/>
  <c r="R46" i="4" s="1"/>
  <c r="M46" i="4"/>
  <c r="Z46" i="4" s="1"/>
  <c r="H46" i="4"/>
  <c r="U46" i="4" s="1"/>
  <c r="L46" i="4"/>
  <c r="Y46" i="4" s="1"/>
  <c r="F46" i="4"/>
  <c r="S46" i="4" s="1"/>
  <c r="I46" i="4"/>
  <c r="V46" i="4" s="1"/>
  <c r="N46" i="4"/>
  <c r="AA46" i="4" s="1"/>
  <c r="D31" i="4"/>
  <c r="C30" i="4"/>
  <c r="M29" i="4"/>
  <c r="Z29" i="4" s="1"/>
  <c r="I29" i="4"/>
  <c r="V29" i="4" s="1"/>
  <c r="E29" i="4"/>
  <c r="R29" i="4" s="1"/>
  <c r="J29" i="4"/>
  <c r="W29" i="4" s="1"/>
  <c r="N29" i="4"/>
  <c r="AA29" i="4" s="1"/>
  <c r="H29" i="4"/>
  <c r="U29" i="4" s="1"/>
  <c r="L29" i="4"/>
  <c r="Y29" i="4" s="1"/>
  <c r="G29" i="4"/>
  <c r="T29" i="4" s="1"/>
  <c r="K29" i="4"/>
  <c r="X29" i="4" s="1"/>
  <c r="F29" i="4"/>
  <c r="S29" i="4" s="1"/>
  <c r="Q15" i="3"/>
  <c r="P14" i="3"/>
  <c r="K46" i="3"/>
  <c r="X46" i="3" s="1"/>
  <c r="G46" i="3"/>
  <c r="T46" i="3" s="1"/>
  <c r="M46" i="3"/>
  <c r="Z46" i="3" s="1"/>
  <c r="H46" i="3"/>
  <c r="U46" i="3" s="1"/>
  <c r="L46" i="3"/>
  <c r="Y46" i="3" s="1"/>
  <c r="F46" i="3"/>
  <c r="S46" i="3" s="1"/>
  <c r="I46" i="3"/>
  <c r="V46" i="3" s="1"/>
  <c r="E46" i="3"/>
  <c r="R46" i="3" s="1"/>
  <c r="N46" i="3"/>
  <c r="AA46" i="3" s="1"/>
  <c r="J46" i="3"/>
  <c r="W46" i="3" s="1"/>
  <c r="P47" i="3"/>
  <c r="Q48" i="3"/>
  <c r="P30" i="3"/>
  <c r="Q31" i="3"/>
  <c r="C47" i="3"/>
  <c r="D48" i="3"/>
  <c r="M30" i="3"/>
  <c r="Z30" i="3" s="1"/>
  <c r="I30" i="3"/>
  <c r="V30" i="3" s="1"/>
  <c r="E30" i="3"/>
  <c r="R30" i="3" s="1"/>
  <c r="J30" i="3"/>
  <c r="W30" i="3" s="1"/>
  <c r="N30" i="3"/>
  <c r="AA30" i="3" s="1"/>
  <c r="H30" i="3"/>
  <c r="U30" i="3" s="1"/>
  <c r="L30" i="3"/>
  <c r="Y30" i="3" s="1"/>
  <c r="G30" i="3"/>
  <c r="T30" i="3" s="1"/>
  <c r="K30" i="3"/>
  <c r="X30" i="3" s="1"/>
  <c r="F30" i="3"/>
  <c r="S30" i="3" s="1"/>
  <c r="C31" i="3"/>
  <c r="D32" i="3"/>
  <c r="C47" i="2"/>
  <c r="D48" i="2"/>
  <c r="K46" i="2"/>
  <c r="X46" i="2" s="1"/>
  <c r="G46" i="2"/>
  <c r="T46" i="2" s="1"/>
  <c r="J46" i="2"/>
  <c r="W46" i="2" s="1"/>
  <c r="E46" i="2"/>
  <c r="R46" i="2" s="1"/>
  <c r="N46" i="2"/>
  <c r="AA46" i="2" s="1"/>
  <c r="I46" i="2"/>
  <c r="V46" i="2" s="1"/>
  <c r="M46" i="2"/>
  <c r="Z46" i="2" s="1"/>
  <c r="H46" i="2"/>
  <c r="U46" i="2" s="1"/>
  <c r="L46" i="2"/>
  <c r="Y46" i="2" s="1"/>
  <c r="F46" i="2"/>
  <c r="S46" i="2" s="1"/>
  <c r="L30" i="2"/>
  <c r="Y30" i="2" s="1"/>
  <c r="H30" i="2"/>
  <c r="U30" i="2" s="1"/>
  <c r="M30" i="2"/>
  <c r="Z30" i="2" s="1"/>
  <c r="I30" i="2"/>
  <c r="V30" i="2" s="1"/>
  <c r="E30" i="2"/>
  <c r="R30" i="2" s="1"/>
  <c r="F30" i="2"/>
  <c r="S30" i="2" s="1"/>
  <c r="K30" i="2"/>
  <c r="X30" i="2" s="1"/>
  <c r="J30" i="2"/>
  <c r="W30" i="2" s="1"/>
  <c r="G30" i="2"/>
  <c r="T30" i="2" s="1"/>
  <c r="N30" i="2"/>
  <c r="AA30" i="2" s="1"/>
  <c r="P48" i="2"/>
  <c r="Q49" i="2"/>
  <c r="C31" i="2"/>
  <c r="D32" i="2"/>
  <c r="N49" i="1"/>
  <c r="AA49" i="1" s="1"/>
  <c r="J49" i="1"/>
  <c r="W49" i="1" s="1"/>
  <c r="F49" i="1"/>
  <c r="S49" i="1" s="1"/>
  <c r="M49" i="1"/>
  <c r="Z49" i="1" s="1"/>
  <c r="I49" i="1"/>
  <c r="V49" i="1" s="1"/>
  <c r="E49" i="1"/>
  <c r="R49" i="1" s="1"/>
  <c r="H49" i="1"/>
  <c r="U49" i="1" s="1"/>
  <c r="G49" i="1"/>
  <c r="T49" i="1" s="1"/>
  <c r="L49" i="1"/>
  <c r="Y49" i="1" s="1"/>
  <c r="K49" i="1"/>
  <c r="X49" i="1" s="1"/>
  <c r="N50" i="1"/>
  <c r="AA50" i="1" s="1"/>
  <c r="J50" i="1"/>
  <c r="W50" i="1" s="1"/>
  <c r="F50" i="1"/>
  <c r="S50" i="1" s="1"/>
  <c r="M50" i="1"/>
  <c r="Z50" i="1" s="1"/>
  <c r="I50" i="1"/>
  <c r="V50" i="1" s="1"/>
  <c r="E50" i="1"/>
  <c r="R50" i="1" s="1"/>
  <c r="H50" i="1"/>
  <c r="U50" i="1" s="1"/>
  <c r="G50" i="1"/>
  <c r="T50" i="1" s="1"/>
  <c r="L50" i="1"/>
  <c r="Y50" i="1" s="1"/>
  <c r="K50" i="1"/>
  <c r="X50" i="1" s="1"/>
  <c r="Q49" i="1"/>
  <c r="P48" i="1"/>
  <c r="D32" i="1"/>
  <c r="C32" i="1" s="1"/>
  <c r="K30" i="1"/>
  <c r="X30" i="1" s="1"/>
  <c r="G30" i="1"/>
  <c r="T30" i="1" s="1"/>
  <c r="N30" i="1"/>
  <c r="AA30" i="1" s="1"/>
  <c r="J30" i="1"/>
  <c r="W30" i="1" s="1"/>
  <c r="F30" i="1"/>
  <c r="S30" i="1" s="1"/>
  <c r="E30" i="1"/>
  <c r="R30" i="1" s="1"/>
  <c r="L30" i="1"/>
  <c r="Y30" i="1" s="1"/>
  <c r="I30" i="1"/>
  <c r="V30" i="1" s="1"/>
  <c r="H30" i="1"/>
  <c r="U30" i="1" s="1"/>
  <c r="M30" i="1"/>
  <c r="Z30" i="1" s="1"/>
  <c r="P30" i="1"/>
  <c r="Q31" i="1"/>
  <c r="E13" i="1"/>
  <c r="R13" i="1" s="1"/>
  <c r="K13" i="1"/>
  <c r="X13" i="1" s="1"/>
  <c r="G13" i="1"/>
  <c r="T13" i="1" s="1"/>
  <c r="M13" i="1"/>
  <c r="Z13" i="1" s="1"/>
  <c r="H13" i="1"/>
  <c r="U13" i="1" s="1"/>
  <c r="L13" i="1"/>
  <c r="Y13" i="1" s="1"/>
  <c r="F13" i="1"/>
  <c r="S13" i="1" s="1"/>
  <c r="J13" i="1"/>
  <c r="W13" i="1" s="1"/>
  <c r="N13" i="1"/>
  <c r="AA13" i="1" s="1"/>
  <c r="I13" i="1"/>
  <c r="V13" i="1" s="1"/>
  <c r="D15" i="1"/>
  <c r="C14" i="1"/>
  <c r="Q14" i="1"/>
  <c r="P13" i="1"/>
  <c r="Y14" i="5" l="1"/>
  <c r="U14" i="5"/>
  <c r="W14" i="5"/>
  <c r="S14" i="5"/>
  <c r="AA14" i="5"/>
  <c r="T14" i="5"/>
  <c r="R14" i="5"/>
  <c r="X14" i="5"/>
  <c r="V14" i="5"/>
  <c r="Z14" i="5"/>
  <c r="X49" i="5"/>
  <c r="Z49" i="5"/>
  <c r="R49" i="5"/>
  <c r="S49" i="5"/>
  <c r="U49" i="5"/>
  <c r="W49" i="5"/>
  <c r="Y49" i="5"/>
  <c r="T49" i="5"/>
  <c r="AA49" i="5"/>
  <c r="V49" i="5"/>
  <c r="M13" i="2"/>
  <c r="Z13" i="2" s="1"/>
  <c r="K13" i="2"/>
  <c r="X13" i="2" s="1"/>
  <c r="N13" i="2"/>
  <c r="AA13" i="2" s="1"/>
  <c r="J13" i="2"/>
  <c r="W13" i="2" s="1"/>
  <c r="I13" i="2"/>
  <c r="V13" i="2" s="1"/>
  <c r="F13" i="2"/>
  <c r="S13" i="2" s="1"/>
  <c r="E13" i="2"/>
  <c r="R13" i="2" s="1"/>
  <c r="G13" i="2"/>
  <c r="T13" i="2" s="1"/>
  <c r="H13" i="2"/>
  <c r="U13" i="2" s="1"/>
  <c r="L13" i="2"/>
  <c r="Y13" i="2" s="1"/>
  <c r="N13" i="3"/>
  <c r="AA13" i="3" s="1"/>
  <c r="K13" i="3"/>
  <c r="X13" i="3" s="1"/>
  <c r="I13" i="3"/>
  <c r="V13" i="3" s="1"/>
  <c r="E13" i="3"/>
  <c r="R13" i="3" s="1"/>
  <c r="F13" i="3"/>
  <c r="S13" i="3" s="1"/>
  <c r="M13" i="3"/>
  <c r="Z13" i="3" s="1"/>
  <c r="J13" i="3"/>
  <c r="W13" i="3" s="1"/>
  <c r="G13" i="3"/>
  <c r="T13" i="3" s="1"/>
  <c r="L13" i="3"/>
  <c r="Y13" i="3" s="1"/>
  <c r="H13" i="3"/>
  <c r="U13" i="3" s="1"/>
  <c r="Z32" i="5"/>
  <c r="R32" i="5"/>
  <c r="V32" i="5"/>
  <c r="AA32" i="5"/>
  <c r="T32" i="5"/>
  <c r="S32" i="5"/>
  <c r="X32" i="5"/>
  <c r="U32" i="5"/>
  <c r="W32" i="5"/>
  <c r="Y32" i="5"/>
  <c r="D15" i="2"/>
  <c r="C14" i="2"/>
  <c r="D15" i="3"/>
  <c r="C14" i="3"/>
  <c r="P48" i="5"/>
  <c r="Q49" i="5"/>
  <c r="D50" i="5"/>
  <c r="C50" i="5" s="1"/>
  <c r="D33" i="5"/>
  <c r="C33" i="5" s="1"/>
  <c r="Q33" i="5"/>
  <c r="P33" i="5" s="1"/>
  <c r="P32" i="5"/>
  <c r="D16" i="5"/>
  <c r="C16" i="5" s="1"/>
  <c r="C15" i="5"/>
  <c r="C48" i="4"/>
  <c r="D49" i="4"/>
  <c r="C31" i="4"/>
  <c r="D32" i="4"/>
  <c r="K47" i="4"/>
  <c r="X47" i="4" s="1"/>
  <c r="G47" i="4"/>
  <c r="T47" i="4" s="1"/>
  <c r="M47" i="4"/>
  <c r="Z47" i="4" s="1"/>
  <c r="H47" i="4"/>
  <c r="U47" i="4" s="1"/>
  <c r="J47" i="4"/>
  <c r="W47" i="4" s="1"/>
  <c r="E47" i="4"/>
  <c r="R47" i="4" s="1"/>
  <c r="N47" i="4"/>
  <c r="AA47" i="4" s="1"/>
  <c r="I47" i="4"/>
  <c r="V47" i="4" s="1"/>
  <c r="F47" i="4"/>
  <c r="S47" i="4" s="1"/>
  <c r="L47" i="4"/>
  <c r="Y47" i="4" s="1"/>
  <c r="Q33" i="4"/>
  <c r="P33" i="4" s="1"/>
  <c r="P32" i="4"/>
  <c r="P48" i="4"/>
  <c r="Q49" i="4"/>
  <c r="M30" i="4"/>
  <c r="Z30" i="4" s="1"/>
  <c r="I30" i="4"/>
  <c r="V30" i="4" s="1"/>
  <c r="E30" i="4"/>
  <c r="R30" i="4" s="1"/>
  <c r="L30" i="4"/>
  <c r="Y30" i="4" s="1"/>
  <c r="G30" i="4"/>
  <c r="T30" i="4" s="1"/>
  <c r="K30" i="4"/>
  <c r="X30" i="4" s="1"/>
  <c r="F30" i="4"/>
  <c r="S30" i="4" s="1"/>
  <c r="J30" i="4"/>
  <c r="W30" i="4" s="1"/>
  <c r="N30" i="4"/>
  <c r="AA30" i="4" s="1"/>
  <c r="H30" i="4"/>
  <c r="U30" i="4" s="1"/>
  <c r="D33" i="3"/>
  <c r="C33" i="3" s="1"/>
  <c r="C32" i="3"/>
  <c r="C48" i="3"/>
  <c r="D49" i="3"/>
  <c r="P48" i="3"/>
  <c r="Q49" i="3"/>
  <c r="N31" i="3"/>
  <c r="AA31" i="3" s="1"/>
  <c r="J31" i="3"/>
  <c r="W31" i="3" s="1"/>
  <c r="F31" i="3"/>
  <c r="S31" i="3" s="1"/>
  <c r="I31" i="3"/>
  <c r="V31" i="3" s="1"/>
  <c r="L31" i="3"/>
  <c r="Y31" i="3" s="1"/>
  <c r="E31" i="3"/>
  <c r="R31" i="3" s="1"/>
  <c r="K31" i="3"/>
  <c r="X31" i="3" s="1"/>
  <c r="H31" i="3"/>
  <c r="U31" i="3" s="1"/>
  <c r="M31" i="3"/>
  <c r="Z31" i="3" s="1"/>
  <c r="G31" i="3"/>
  <c r="T31" i="3" s="1"/>
  <c r="K47" i="3"/>
  <c r="X47" i="3" s="1"/>
  <c r="G47" i="3"/>
  <c r="T47" i="3" s="1"/>
  <c r="J47" i="3"/>
  <c r="W47" i="3" s="1"/>
  <c r="E47" i="3"/>
  <c r="R47" i="3" s="1"/>
  <c r="N47" i="3"/>
  <c r="AA47" i="3" s="1"/>
  <c r="I47" i="3"/>
  <c r="V47" i="3" s="1"/>
  <c r="F47" i="3"/>
  <c r="S47" i="3" s="1"/>
  <c r="M47" i="3"/>
  <c r="Z47" i="3" s="1"/>
  <c r="L47" i="3"/>
  <c r="Y47" i="3" s="1"/>
  <c r="H47" i="3"/>
  <c r="U47" i="3" s="1"/>
  <c r="Q16" i="3"/>
  <c r="P16" i="3" s="1"/>
  <c r="P15" i="3"/>
  <c r="P31" i="3"/>
  <c r="Q32" i="3"/>
  <c r="D33" i="2"/>
  <c r="C33" i="2" s="1"/>
  <c r="C32" i="2"/>
  <c r="C48" i="2"/>
  <c r="D49" i="2"/>
  <c r="N31" i="2"/>
  <c r="AA31" i="2" s="1"/>
  <c r="J31" i="2"/>
  <c r="W31" i="2" s="1"/>
  <c r="F31" i="2"/>
  <c r="S31" i="2" s="1"/>
  <c r="M31" i="2"/>
  <c r="Z31" i="2" s="1"/>
  <c r="H31" i="2"/>
  <c r="U31" i="2" s="1"/>
  <c r="I31" i="2"/>
  <c r="V31" i="2" s="1"/>
  <c r="G31" i="2"/>
  <c r="T31" i="2" s="1"/>
  <c r="E31" i="2"/>
  <c r="R31" i="2" s="1"/>
  <c r="L31" i="2"/>
  <c r="Y31" i="2" s="1"/>
  <c r="K31" i="2"/>
  <c r="X31" i="2" s="1"/>
  <c r="K47" i="2"/>
  <c r="X47" i="2" s="1"/>
  <c r="G47" i="2"/>
  <c r="T47" i="2" s="1"/>
  <c r="M47" i="2"/>
  <c r="Z47" i="2" s="1"/>
  <c r="H47" i="2"/>
  <c r="U47" i="2" s="1"/>
  <c r="L47" i="2"/>
  <c r="Y47" i="2" s="1"/>
  <c r="F47" i="2"/>
  <c r="S47" i="2" s="1"/>
  <c r="J47" i="2"/>
  <c r="W47" i="2" s="1"/>
  <c r="E47" i="2"/>
  <c r="R47" i="2" s="1"/>
  <c r="N47" i="2"/>
  <c r="AA47" i="2" s="1"/>
  <c r="I47" i="2"/>
  <c r="V47" i="2" s="1"/>
  <c r="P49" i="2"/>
  <c r="Q50" i="2"/>
  <c r="P50" i="2" s="1"/>
  <c r="Q50" i="1"/>
  <c r="P50" i="1" s="1"/>
  <c r="P49" i="1"/>
  <c r="P31" i="1"/>
  <c r="Q32" i="1"/>
  <c r="D33" i="1"/>
  <c r="C33" i="1" s="1"/>
  <c r="K31" i="1"/>
  <c r="X31" i="1" s="1"/>
  <c r="G31" i="1"/>
  <c r="T31" i="1" s="1"/>
  <c r="N31" i="1"/>
  <c r="AA31" i="1" s="1"/>
  <c r="J31" i="1"/>
  <c r="W31" i="1" s="1"/>
  <c r="F31" i="1"/>
  <c r="S31" i="1" s="1"/>
  <c r="M31" i="1"/>
  <c r="Z31" i="1" s="1"/>
  <c r="L31" i="1"/>
  <c r="Y31" i="1" s="1"/>
  <c r="I31" i="1"/>
  <c r="V31" i="1" s="1"/>
  <c r="H31" i="1"/>
  <c r="U31" i="1" s="1"/>
  <c r="E31" i="1"/>
  <c r="R31" i="1" s="1"/>
  <c r="N14" i="1"/>
  <c r="AA14" i="1" s="1"/>
  <c r="J14" i="1"/>
  <c r="W14" i="1" s="1"/>
  <c r="F14" i="1"/>
  <c r="S14" i="1" s="1"/>
  <c r="M14" i="1"/>
  <c r="Z14" i="1" s="1"/>
  <c r="I14" i="1"/>
  <c r="V14" i="1" s="1"/>
  <c r="E14" i="1"/>
  <c r="R14" i="1" s="1"/>
  <c r="H14" i="1"/>
  <c r="U14" i="1" s="1"/>
  <c r="L14" i="1"/>
  <c r="Y14" i="1" s="1"/>
  <c r="G14" i="1"/>
  <c r="T14" i="1" s="1"/>
  <c r="K14" i="1"/>
  <c r="X14" i="1" s="1"/>
  <c r="D16" i="1"/>
  <c r="C16" i="1" s="1"/>
  <c r="C15" i="1"/>
  <c r="Q15" i="1"/>
  <c r="P14" i="1"/>
  <c r="M14" i="2" l="1"/>
  <c r="Z14" i="2" s="1"/>
  <c r="E14" i="2"/>
  <c r="R14" i="2" s="1"/>
  <c r="G14" i="2"/>
  <c r="T14" i="2" s="1"/>
  <c r="K14" i="2"/>
  <c r="X14" i="2" s="1"/>
  <c r="N14" i="2"/>
  <c r="AA14" i="2" s="1"/>
  <c r="H14" i="2"/>
  <c r="U14" i="2" s="1"/>
  <c r="L14" i="2"/>
  <c r="Y14" i="2" s="1"/>
  <c r="F14" i="2"/>
  <c r="S14" i="2" s="1"/>
  <c r="I14" i="2"/>
  <c r="V14" i="2" s="1"/>
  <c r="J14" i="2"/>
  <c r="W14" i="2" s="1"/>
  <c r="D16" i="2"/>
  <c r="C16" i="2" s="1"/>
  <c r="C15" i="2"/>
  <c r="X15" i="5"/>
  <c r="T15" i="5"/>
  <c r="R15" i="5"/>
  <c r="Z15" i="5"/>
  <c r="V15" i="5"/>
  <c r="AA15" i="5"/>
  <c r="Y15" i="5"/>
  <c r="U15" i="5"/>
  <c r="S15" i="5"/>
  <c r="W15" i="5"/>
  <c r="X33" i="5"/>
  <c r="T33" i="5"/>
  <c r="V33" i="5"/>
  <c r="S33" i="5"/>
  <c r="U33" i="5"/>
  <c r="Z33" i="5"/>
  <c r="W33" i="5"/>
  <c r="Y33" i="5"/>
  <c r="AA33" i="5"/>
  <c r="R33" i="5"/>
  <c r="E14" i="3"/>
  <c r="R14" i="3" s="1"/>
  <c r="G14" i="3"/>
  <c r="T14" i="3" s="1"/>
  <c r="J14" i="3"/>
  <c r="W14" i="3" s="1"/>
  <c r="M14" i="3"/>
  <c r="Z14" i="3" s="1"/>
  <c r="L14" i="3"/>
  <c r="Y14" i="3" s="1"/>
  <c r="N14" i="3"/>
  <c r="AA14" i="3" s="1"/>
  <c r="K14" i="3"/>
  <c r="X14" i="3" s="1"/>
  <c r="H14" i="3"/>
  <c r="U14" i="3" s="1"/>
  <c r="I14" i="3"/>
  <c r="V14" i="3" s="1"/>
  <c r="F14" i="3"/>
  <c r="S14" i="3" s="1"/>
  <c r="AA16" i="5"/>
  <c r="W16" i="5"/>
  <c r="S16" i="5"/>
  <c r="U16" i="5"/>
  <c r="R16" i="5"/>
  <c r="Y16" i="5"/>
  <c r="V16" i="5"/>
  <c r="T16" i="5"/>
  <c r="Z16" i="5"/>
  <c r="X16" i="5"/>
  <c r="AA50" i="5"/>
  <c r="V50" i="5"/>
  <c r="T50" i="5"/>
  <c r="Y50" i="5"/>
  <c r="R50" i="5"/>
  <c r="Z50" i="5"/>
  <c r="S50" i="5"/>
  <c r="U50" i="5"/>
  <c r="X50" i="5"/>
  <c r="W50" i="5"/>
  <c r="D16" i="3"/>
  <c r="C16" i="3" s="1"/>
  <c r="C15" i="3"/>
  <c r="Q50" i="5"/>
  <c r="P50" i="5" s="1"/>
  <c r="P49" i="5"/>
  <c r="C49" i="4"/>
  <c r="D50" i="4"/>
  <c r="C50" i="4" s="1"/>
  <c r="K48" i="4"/>
  <c r="X48" i="4" s="1"/>
  <c r="G48" i="4"/>
  <c r="T48" i="4" s="1"/>
  <c r="J48" i="4"/>
  <c r="W48" i="4" s="1"/>
  <c r="E48" i="4"/>
  <c r="R48" i="4" s="1"/>
  <c r="M48" i="4"/>
  <c r="Z48" i="4" s="1"/>
  <c r="H48" i="4"/>
  <c r="U48" i="4" s="1"/>
  <c r="L48" i="4"/>
  <c r="Y48" i="4" s="1"/>
  <c r="F48" i="4"/>
  <c r="S48" i="4" s="1"/>
  <c r="N48" i="4"/>
  <c r="AA48" i="4" s="1"/>
  <c r="I48" i="4"/>
  <c r="V48" i="4" s="1"/>
  <c r="C32" i="4"/>
  <c r="D33" i="4"/>
  <c r="C33" i="4" s="1"/>
  <c r="N31" i="4"/>
  <c r="AA31" i="4" s="1"/>
  <c r="J31" i="4"/>
  <c r="W31" i="4" s="1"/>
  <c r="F31" i="4"/>
  <c r="S31" i="4" s="1"/>
  <c r="M31" i="4"/>
  <c r="Z31" i="4" s="1"/>
  <c r="H31" i="4"/>
  <c r="U31" i="4" s="1"/>
  <c r="K31" i="4"/>
  <c r="X31" i="4" s="1"/>
  <c r="E31" i="4"/>
  <c r="R31" i="4" s="1"/>
  <c r="I31" i="4"/>
  <c r="V31" i="4" s="1"/>
  <c r="L31" i="4"/>
  <c r="Y31" i="4" s="1"/>
  <c r="G31" i="4"/>
  <c r="T31" i="4" s="1"/>
  <c r="P49" i="4"/>
  <c r="Q50" i="4"/>
  <c r="P50" i="4" s="1"/>
  <c r="K48" i="3"/>
  <c r="X48" i="3" s="1"/>
  <c r="G48" i="3"/>
  <c r="T48" i="3" s="1"/>
  <c r="M48" i="3"/>
  <c r="Z48" i="3" s="1"/>
  <c r="H48" i="3"/>
  <c r="U48" i="3" s="1"/>
  <c r="L48" i="3"/>
  <c r="Y48" i="3" s="1"/>
  <c r="F48" i="3"/>
  <c r="S48" i="3" s="1"/>
  <c r="N48" i="3"/>
  <c r="AA48" i="3" s="1"/>
  <c r="J48" i="3"/>
  <c r="W48" i="3" s="1"/>
  <c r="I48" i="3"/>
  <c r="V48" i="3" s="1"/>
  <c r="E48" i="3"/>
  <c r="R48" i="3" s="1"/>
  <c r="P32" i="3"/>
  <c r="Q33" i="3"/>
  <c r="P33" i="3" s="1"/>
  <c r="P49" i="3"/>
  <c r="Q50" i="3"/>
  <c r="P50" i="3" s="1"/>
  <c r="N32" i="3"/>
  <c r="AA32" i="3" s="1"/>
  <c r="J32" i="3"/>
  <c r="W32" i="3" s="1"/>
  <c r="F32" i="3"/>
  <c r="S32" i="3" s="1"/>
  <c r="L32" i="3"/>
  <c r="Y32" i="3" s="1"/>
  <c r="G32" i="3"/>
  <c r="T32" i="3" s="1"/>
  <c r="I32" i="3"/>
  <c r="V32" i="3" s="1"/>
  <c r="H32" i="3"/>
  <c r="U32" i="3" s="1"/>
  <c r="M32" i="3"/>
  <c r="Z32" i="3" s="1"/>
  <c r="E32" i="3"/>
  <c r="R32" i="3" s="1"/>
  <c r="K32" i="3"/>
  <c r="X32" i="3" s="1"/>
  <c r="N33" i="3"/>
  <c r="AA33" i="3" s="1"/>
  <c r="J33" i="3"/>
  <c r="W33" i="3" s="1"/>
  <c r="F33" i="3"/>
  <c r="S33" i="3" s="1"/>
  <c r="I33" i="3"/>
  <c r="V33" i="3" s="1"/>
  <c r="M33" i="3"/>
  <c r="Z33" i="3" s="1"/>
  <c r="L33" i="3"/>
  <c r="Y33" i="3" s="1"/>
  <c r="E33" i="3"/>
  <c r="R33" i="3" s="1"/>
  <c r="K33" i="3"/>
  <c r="X33" i="3" s="1"/>
  <c r="H33" i="3"/>
  <c r="U33" i="3" s="1"/>
  <c r="G33" i="3"/>
  <c r="T33" i="3" s="1"/>
  <c r="C49" i="3"/>
  <c r="D50" i="3"/>
  <c r="C50" i="3" s="1"/>
  <c r="K48" i="2"/>
  <c r="X48" i="2" s="1"/>
  <c r="G48" i="2"/>
  <c r="T48" i="2" s="1"/>
  <c r="J48" i="2"/>
  <c r="W48" i="2" s="1"/>
  <c r="E48" i="2"/>
  <c r="R48" i="2" s="1"/>
  <c r="N48" i="2"/>
  <c r="AA48" i="2" s="1"/>
  <c r="I48" i="2"/>
  <c r="V48" i="2" s="1"/>
  <c r="M48" i="2"/>
  <c r="Z48" i="2" s="1"/>
  <c r="H48" i="2"/>
  <c r="U48" i="2" s="1"/>
  <c r="L48" i="2"/>
  <c r="Y48" i="2" s="1"/>
  <c r="F48" i="2"/>
  <c r="S48" i="2" s="1"/>
  <c r="N32" i="2"/>
  <c r="AA32" i="2" s="1"/>
  <c r="J32" i="2"/>
  <c r="W32" i="2" s="1"/>
  <c r="F32" i="2"/>
  <c r="S32" i="2" s="1"/>
  <c r="K32" i="2"/>
  <c r="X32" i="2" s="1"/>
  <c r="E32" i="2"/>
  <c r="R32" i="2" s="1"/>
  <c r="L32" i="2"/>
  <c r="Y32" i="2" s="1"/>
  <c r="G32" i="2"/>
  <c r="T32" i="2" s="1"/>
  <c r="M32" i="2"/>
  <c r="Z32" i="2" s="1"/>
  <c r="I32" i="2"/>
  <c r="V32" i="2" s="1"/>
  <c r="H32" i="2"/>
  <c r="U32" i="2" s="1"/>
  <c r="N33" i="2"/>
  <c r="AA33" i="2" s="1"/>
  <c r="J33" i="2"/>
  <c r="W33" i="2" s="1"/>
  <c r="F33" i="2"/>
  <c r="S33" i="2" s="1"/>
  <c r="M33" i="2"/>
  <c r="Z33" i="2" s="1"/>
  <c r="H33" i="2"/>
  <c r="U33" i="2" s="1"/>
  <c r="I33" i="2"/>
  <c r="V33" i="2" s="1"/>
  <c r="L33" i="2"/>
  <c r="Y33" i="2" s="1"/>
  <c r="K33" i="2"/>
  <c r="X33" i="2" s="1"/>
  <c r="G33" i="2"/>
  <c r="T33" i="2" s="1"/>
  <c r="E33" i="2"/>
  <c r="R33" i="2" s="1"/>
  <c r="C49" i="2"/>
  <c r="D50" i="2"/>
  <c r="C50" i="2" s="1"/>
  <c r="K32" i="1"/>
  <c r="X32" i="1" s="1"/>
  <c r="G32" i="1"/>
  <c r="T32" i="1" s="1"/>
  <c r="N32" i="1"/>
  <c r="AA32" i="1" s="1"/>
  <c r="J32" i="1"/>
  <c r="W32" i="1" s="1"/>
  <c r="F32" i="1"/>
  <c r="S32" i="1" s="1"/>
  <c r="L32" i="1"/>
  <c r="Y32" i="1" s="1"/>
  <c r="I32" i="1"/>
  <c r="V32" i="1" s="1"/>
  <c r="H32" i="1"/>
  <c r="U32" i="1" s="1"/>
  <c r="M32" i="1"/>
  <c r="Z32" i="1" s="1"/>
  <c r="E32" i="1"/>
  <c r="R32" i="1" s="1"/>
  <c r="P32" i="1"/>
  <c r="Q33" i="1"/>
  <c r="P33" i="1" s="1"/>
  <c r="K33" i="1"/>
  <c r="X33" i="1" s="1"/>
  <c r="G33" i="1"/>
  <c r="T33" i="1" s="1"/>
  <c r="N33" i="1"/>
  <c r="AA33" i="1" s="1"/>
  <c r="J33" i="1"/>
  <c r="W33" i="1" s="1"/>
  <c r="F33" i="1"/>
  <c r="S33" i="1" s="1"/>
  <c r="L33" i="1"/>
  <c r="Y33" i="1" s="1"/>
  <c r="I33" i="1"/>
  <c r="V33" i="1" s="1"/>
  <c r="H33" i="1"/>
  <c r="U33" i="1" s="1"/>
  <c r="M33" i="1"/>
  <c r="Z33" i="1" s="1"/>
  <c r="E33" i="1"/>
  <c r="R33" i="1" s="1"/>
  <c r="M15" i="1"/>
  <c r="Z15" i="1" s="1"/>
  <c r="I15" i="1"/>
  <c r="V15" i="1" s="1"/>
  <c r="L15" i="1"/>
  <c r="Y15" i="1" s="1"/>
  <c r="H15" i="1"/>
  <c r="U15" i="1" s="1"/>
  <c r="E15" i="1"/>
  <c r="R15" i="1" s="1"/>
  <c r="G15" i="1"/>
  <c r="T15" i="1" s="1"/>
  <c r="N15" i="1"/>
  <c r="AA15" i="1" s="1"/>
  <c r="F15" i="1"/>
  <c r="S15" i="1" s="1"/>
  <c r="K15" i="1"/>
  <c r="X15" i="1" s="1"/>
  <c r="J15" i="1"/>
  <c r="W15" i="1" s="1"/>
  <c r="L16" i="1"/>
  <c r="Y16" i="1" s="1"/>
  <c r="H16" i="1"/>
  <c r="U16" i="1" s="1"/>
  <c r="E16" i="1"/>
  <c r="R16" i="1" s="1"/>
  <c r="K16" i="1"/>
  <c r="X16" i="1" s="1"/>
  <c r="G16" i="1"/>
  <c r="T16" i="1" s="1"/>
  <c r="N16" i="1"/>
  <c r="AA16" i="1" s="1"/>
  <c r="F16" i="1"/>
  <c r="S16" i="1" s="1"/>
  <c r="M16" i="1"/>
  <c r="Z16" i="1" s="1"/>
  <c r="J16" i="1"/>
  <c r="W16" i="1" s="1"/>
  <c r="I16" i="1"/>
  <c r="V16" i="1" s="1"/>
  <c r="Q16" i="1"/>
  <c r="P16" i="1" s="1"/>
  <c r="P15" i="1"/>
  <c r="G15" i="3" l="1"/>
  <c r="T15" i="3" s="1"/>
  <c r="E15" i="3"/>
  <c r="R15" i="3" s="1"/>
  <c r="K15" i="3"/>
  <c r="X15" i="3" s="1"/>
  <c r="I15" i="3"/>
  <c r="V15" i="3" s="1"/>
  <c r="N15" i="3"/>
  <c r="AA15" i="3" s="1"/>
  <c r="F15" i="3"/>
  <c r="S15" i="3" s="1"/>
  <c r="M15" i="3"/>
  <c r="Z15" i="3" s="1"/>
  <c r="J15" i="3"/>
  <c r="W15" i="3" s="1"/>
  <c r="H15" i="3"/>
  <c r="U15" i="3" s="1"/>
  <c r="L15" i="3"/>
  <c r="Y15" i="3" s="1"/>
  <c r="K15" i="2"/>
  <c r="X15" i="2" s="1"/>
  <c r="G15" i="2"/>
  <c r="T15" i="2" s="1"/>
  <c r="N15" i="2"/>
  <c r="AA15" i="2" s="1"/>
  <c r="F15" i="2"/>
  <c r="S15" i="2" s="1"/>
  <c r="L15" i="2"/>
  <c r="Y15" i="2" s="1"/>
  <c r="I15" i="2"/>
  <c r="V15" i="2" s="1"/>
  <c r="J15" i="2"/>
  <c r="W15" i="2" s="1"/>
  <c r="H15" i="2"/>
  <c r="U15" i="2" s="1"/>
  <c r="M15" i="2"/>
  <c r="Z15" i="2" s="1"/>
  <c r="E15" i="2"/>
  <c r="R15" i="2" s="1"/>
  <c r="J16" i="3"/>
  <c r="W16" i="3" s="1"/>
  <c r="M16" i="3"/>
  <c r="Z16" i="3" s="1"/>
  <c r="E16" i="3"/>
  <c r="R16" i="3" s="1"/>
  <c r="G16" i="3"/>
  <c r="T16" i="3" s="1"/>
  <c r="I16" i="3"/>
  <c r="V16" i="3" s="1"/>
  <c r="L16" i="3"/>
  <c r="Y16" i="3" s="1"/>
  <c r="N16" i="3"/>
  <c r="AA16" i="3" s="1"/>
  <c r="K16" i="3"/>
  <c r="X16" i="3" s="1"/>
  <c r="F16" i="3"/>
  <c r="S16" i="3" s="1"/>
  <c r="H16" i="3"/>
  <c r="U16" i="3" s="1"/>
  <c r="J16" i="2"/>
  <c r="W16" i="2" s="1"/>
  <c r="I16" i="2"/>
  <c r="V16" i="2" s="1"/>
  <c r="G16" i="2"/>
  <c r="T16" i="2" s="1"/>
  <c r="E16" i="2"/>
  <c r="R16" i="2" s="1"/>
  <c r="F16" i="2"/>
  <c r="S16" i="2" s="1"/>
  <c r="K16" i="2"/>
  <c r="X16" i="2" s="1"/>
  <c r="N16" i="2"/>
  <c r="AA16" i="2" s="1"/>
  <c r="H16" i="2"/>
  <c r="U16" i="2" s="1"/>
  <c r="L16" i="2"/>
  <c r="Y16" i="2" s="1"/>
  <c r="M16" i="2"/>
  <c r="Z16" i="2" s="1"/>
  <c r="N33" i="4"/>
  <c r="AA33" i="4" s="1"/>
  <c r="J33" i="4"/>
  <c r="W33" i="4" s="1"/>
  <c r="F33" i="4"/>
  <c r="S33" i="4" s="1"/>
  <c r="M33" i="4"/>
  <c r="Z33" i="4" s="1"/>
  <c r="H33" i="4"/>
  <c r="U33" i="4" s="1"/>
  <c r="K33" i="4"/>
  <c r="X33" i="4" s="1"/>
  <c r="E33" i="4"/>
  <c r="R33" i="4" s="1"/>
  <c r="I33" i="4"/>
  <c r="V33" i="4" s="1"/>
  <c r="L33" i="4"/>
  <c r="Y33" i="4" s="1"/>
  <c r="G33" i="4"/>
  <c r="T33" i="4" s="1"/>
  <c r="K50" i="4"/>
  <c r="X50" i="4" s="1"/>
  <c r="G50" i="4"/>
  <c r="T50" i="4" s="1"/>
  <c r="J50" i="4"/>
  <c r="W50" i="4" s="1"/>
  <c r="E50" i="4"/>
  <c r="R50" i="4" s="1"/>
  <c r="M50" i="4"/>
  <c r="Z50" i="4" s="1"/>
  <c r="H50" i="4"/>
  <c r="U50" i="4" s="1"/>
  <c r="L50" i="4"/>
  <c r="Y50" i="4" s="1"/>
  <c r="F50" i="4"/>
  <c r="S50" i="4" s="1"/>
  <c r="N50" i="4"/>
  <c r="AA50" i="4" s="1"/>
  <c r="I50" i="4"/>
  <c r="V50" i="4" s="1"/>
  <c r="N32" i="4"/>
  <c r="AA32" i="4" s="1"/>
  <c r="J32" i="4"/>
  <c r="W32" i="4" s="1"/>
  <c r="F32" i="4"/>
  <c r="S32" i="4" s="1"/>
  <c r="K32" i="4"/>
  <c r="X32" i="4" s="1"/>
  <c r="E32" i="4"/>
  <c r="R32" i="4" s="1"/>
  <c r="M32" i="4"/>
  <c r="Z32" i="4" s="1"/>
  <c r="H32" i="4"/>
  <c r="U32" i="4" s="1"/>
  <c r="L32" i="4"/>
  <c r="Y32" i="4" s="1"/>
  <c r="G32" i="4"/>
  <c r="T32" i="4" s="1"/>
  <c r="I32" i="4"/>
  <c r="V32" i="4" s="1"/>
  <c r="K49" i="4"/>
  <c r="X49" i="4" s="1"/>
  <c r="G49" i="4"/>
  <c r="T49" i="4" s="1"/>
  <c r="M49" i="4"/>
  <c r="Z49" i="4" s="1"/>
  <c r="H49" i="4"/>
  <c r="U49" i="4" s="1"/>
  <c r="J49" i="4"/>
  <c r="W49" i="4" s="1"/>
  <c r="E49" i="4"/>
  <c r="R49" i="4" s="1"/>
  <c r="N49" i="4"/>
  <c r="AA49" i="4" s="1"/>
  <c r="I49" i="4"/>
  <c r="V49" i="4" s="1"/>
  <c r="L49" i="4"/>
  <c r="Y49" i="4" s="1"/>
  <c r="F49" i="4"/>
  <c r="S49" i="4" s="1"/>
  <c r="K49" i="3"/>
  <c r="X49" i="3" s="1"/>
  <c r="G49" i="3"/>
  <c r="T49" i="3" s="1"/>
  <c r="L49" i="3"/>
  <c r="Y49" i="3" s="1"/>
  <c r="F49" i="3"/>
  <c r="S49" i="3" s="1"/>
  <c r="J49" i="3"/>
  <c r="W49" i="3" s="1"/>
  <c r="E49" i="3"/>
  <c r="R49" i="3" s="1"/>
  <c r="N49" i="3"/>
  <c r="AA49" i="3" s="1"/>
  <c r="I49" i="3"/>
  <c r="V49" i="3" s="1"/>
  <c r="H49" i="3"/>
  <c r="U49" i="3" s="1"/>
  <c r="M49" i="3"/>
  <c r="Z49" i="3" s="1"/>
  <c r="K50" i="3"/>
  <c r="X50" i="3" s="1"/>
  <c r="G50" i="3"/>
  <c r="T50" i="3" s="1"/>
  <c r="J50" i="3"/>
  <c r="W50" i="3" s="1"/>
  <c r="E50" i="3"/>
  <c r="R50" i="3" s="1"/>
  <c r="N50" i="3"/>
  <c r="AA50" i="3" s="1"/>
  <c r="I50" i="3"/>
  <c r="V50" i="3" s="1"/>
  <c r="M50" i="3"/>
  <c r="Z50" i="3" s="1"/>
  <c r="H50" i="3"/>
  <c r="U50" i="3" s="1"/>
  <c r="L50" i="3"/>
  <c r="Y50" i="3" s="1"/>
  <c r="F50" i="3"/>
  <c r="S50" i="3" s="1"/>
  <c r="K50" i="2"/>
  <c r="X50" i="2" s="1"/>
  <c r="G50" i="2"/>
  <c r="T50" i="2" s="1"/>
  <c r="J50" i="2"/>
  <c r="W50" i="2" s="1"/>
  <c r="E50" i="2"/>
  <c r="R50" i="2" s="1"/>
  <c r="N50" i="2"/>
  <c r="AA50" i="2" s="1"/>
  <c r="I50" i="2"/>
  <c r="V50" i="2" s="1"/>
  <c r="M50" i="2"/>
  <c r="Z50" i="2" s="1"/>
  <c r="H50" i="2"/>
  <c r="U50" i="2" s="1"/>
  <c r="L50" i="2"/>
  <c r="Y50" i="2" s="1"/>
  <c r="F50" i="2"/>
  <c r="S50" i="2" s="1"/>
  <c r="K49" i="2"/>
  <c r="X49" i="2" s="1"/>
  <c r="G49" i="2"/>
  <c r="T49" i="2" s="1"/>
  <c r="M49" i="2"/>
  <c r="Z49" i="2" s="1"/>
  <c r="H49" i="2"/>
  <c r="U49" i="2" s="1"/>
  <c r="L49" i="2"/>
  <c r="Y49" i="2" s="1"/>
  <c r="F49" i="2"/>
  <c r="S49" i="2" s="1"/>
  <c r="J49" i="2"/>
  <c r="W49" i="2" s="1"/>
  <c r="E49" i="2"/>
  <c r="R49" i="2" s="1"/>
  <c r="N49" i="2"/>
  <c r="AA49" i="2" s="1"/>
  <c r="I49" i="2"/>
  <c r="V49" i="2" s="1"/>
  <c r="L19" i="6" l="1"/>
  <c r="Y15" i="6" s="1"/>
  <c r="J19" i="6"/>
  <c r="Y14" i="6" l="1"/>
  <c r="M14" i="6" s="1"/>
  <c r="K19" i="6"/>
  <c r="J11" i="6"/>
  <c r="K11" i="6" s="1"/>
  <c r="Y6" i="6" l="1"/>
  <c r="L11" i="6"/>
  <c r="Y7" i="6" l="1"/>
  <c r="M6" i="6" s="1"/>
</calcChain>
</file>

<file path=xl/sharedStrings.xml><?xml version="1.0" encoding="utf-8"?>
<sst xmlns="http://schemas.openxmlformats.org/spreadsheetml/2006/main" count="568" uniqueCount="73">
  <si>
    <t>AWG</t>
  </si>
  <si>
    <t>R Cabel</t>
  </si>
  <si>
    <t>P clock</t>
  </si>
  <si>
    <t>clock</t>
  </si>
  <si>
    <t>R</t>
  </si>
  <si>
    <t>P</t>
  </si>
  <si>
    <t>Analog</t>
  </si>
  <si>
    <t>I clock</t>
  </si>
  <si>
    <t>Wire Gauge</t>
  </si>
  <si>
    <t># Analog clocks</t>
  </si>
  <si>
    <t>wire gauge</t>
  </si>
  <si>
    <t>length of run</t>
  </si>
  <si>
    <t>Length of run (ft)</t>
  </si>
  <si>
    <t>Pcable</t>
  </si>
  <si>
    <t>Amps</t>
  </si>
  <si>
    <t>Volts</t>
  </si>
  <si>
    <t>Wire resistance (ohms)</t>
  </si>
  <si>
    <t># of 2.5" x 4 digitals</t>
  </si>
  <si>
    <t># of 2.5" x 6 digitals</t>
  </si>
  <si>
    <t># of  4" x 4 digitals</t>
  </si>
  <si>
    <t># of 4" x 6 digitals</t>
  </si>
  <si>
    <t>Will these clocks fit on 1 converter box / How many converter boxes do I need?</t>
  </si>
  <si>
    <t>*Wire Gauge, and each column of clocks is selected by a drop down box</t>
  </si>
  <si>
    <t>The length of run is in feet and you can type in the run distance manually</t>
  </si>
  <si>
    <t>Total Current Consumption</t>
  </si>
  <si>
    <t>Total Voltage Consumption</t>
  </si>
  <si>
    <t>Comments</t>
  </si>
  <si>
    <t>Converter Box #1</t>
  </si>
  <si>
    <t>Converter Box #2</t>
  </si>
  <si>
    <t>Converter Box #3</t>
  </si>
  <si>
    <t>Converter Box #4</t>
  </si>
  <si>
    <t>Converter Box #5</t>
  </si>
  <si>
    <t>Converter Box #6</t>
  </si>
  <si>
    <t>Converter Box #7</t>
  </si>
  <si>
    <t>Converter Box #8</t>
  </si>
  <si>
    <t>Total Load %</t>
  </si>
  <si>
    <t>Fail</t>
  </si>
  <si>
    <t>Critical</t>
  </si>
  <si>
    <t>OK</t>
  </si>
  <si>
    <t>This setup meets the spec</t>
  </si>
  <si>
    <t>Run #2</t>
  </si>
  <si>
    <t>Run #1</t>
  </si>
  <si>
    <t>Run #3</t>
  </si>
  <si>
    <t>Current Consumption</t>
  </si>
  <si>
    <t>Load %</t>
  </si>
  <si>
    <t>Total:</t>
  </si>
  <si>
    <t>Voltage At End of Line</t>
  </si>
  <si>
    <t>This setup exceeds max current or is below the minimum end of line voltage. You must reduce the number of clocks and add additional converter boxes.</t>
  </si>
  <si>
    <t>Totals:</t>
  </si>
  <si>
    <t>This setup uses 90% or more of the current consumption allowed by the converter box and limits future upgrades or clock additions. We suggest you reduce the number of clocks on the line and add an additional coverter box.</t>
  </si>
  <si>
    <t>Total Clocks on All Coverter Boxes</t>
  </si>
  <si>
    <t>Total Current consumption</t>
  </si>
  <si>
    <t># Analog</t>
  </si>
  <si>
    <t># 254</t>
  </si>
  <si>
    <t># 256</t>
  </si>
  <si>
    <t>#404</t>
  </si>
  <si>
    <t># 406</t>
  </si>
  <si>
    <t>Total digital P</t>
  </si>
  <si>
    <t>ok/fail</t>
  </si>
  <si>
    <t>Voltage Match</t>
  </si>
  <si>
    <t>Voltage Min</t>
  </si>
  <si>
    <t>Wire Resistance</t>
  </si>
  <si>
    <t>validation (Amps) (Voltage)</t>
  </si>
  <si>
    <t>analog voltage</t>
  </si>
  <si>
    <t>.</t>
  </si>
  <si>
    <t>analog voltage^2</t>
  </si>
  <si>
    <t># of 2.5" x 4 digits</t>
  </si>
  <si>
    <t># of 2.5" x 6 digits</t>
  </si>
  <si>
    <t># of  4" x 4 digits</t>
  </si>
  <si>
    <t># of  4" x 
4 digits</t>
  </si>
  <si>
    <t># of 4" x 
6 digits</t>
  </si>
  <si>
    <t># of 4" x 6 digits</t>
  </si>
  <si>
    <t># of 2.5"
x 6 digits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</si>
</sst>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4" x14ac:knownFonts="1">
    <font>
      <sz val="11"/>
      <color theme="1"/>
      <name val="Calibri"/>
      <family val="2"/>
      <scheme val="minor"/>
    </font>
    <font>
      <b/>
      <sz val="11"/>
      <color theme="1"/>
      <name val="Calibri"/>
      <family val="2"/>
      <scheme val="minor"/>
    </font>
    <font>
      <b/>
      <sz val="11"/>
      <color rgb="FFFF0000"/>
      <name val="Calibri"/>
      <family val="2"/>
      <scheme val="minor"/>
    </font>
    <font>
      <b/>
      <sz val="14"/>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2"/>
      <color theme="1"/>
      <name val="Calibri"/>
      <family val="2"/>
      <scheme val="minor"/>
    </font>
    <font>
      <b/>
      <sz val="14"/>
      <name val="Calibri"/>
      <family val="2"/>
      <scheme val="minor"/>
    </font>
    <font>
      <sz val="11"/>
      <color rgb="FF444444"/>
      <name val="Segoe UI"/>
      <family val="2"/>
    </font>
    <font>
      <b/>
      <sz val="16"/>
      <color theme="1"/>
      <name val="Calibri"/>
      <family val="2"/>
      <scheme val="minor"/>
    </font>
    <font>
      <sz val="16"/>
      <color theme="1"/>
      <name val="Calibri"/>
      <family val="2"/>
      <scheme val="minor"/>
    </font>
    <font>
      <b/>
      <sz val="24"/>
      <color theme="1"/>
      <name val="Calibri"/>
      <family val="2"/>
      <scheme val="minor"/>
    </font>
    <font>
      <b/>
      <sz val="15"/>
      <name val="Calibri"/>
      <family val="2"/>
      <scheme val="minor"/>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F4A46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ashDot">
        <color indexed="64"/>
      </bottom>
      <diagonal/>
    </border>
    <border>
      <left/>
      <right/>
      <top/>
      <bottom style="dashDot">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diagonal/>
    </border>
    <border>
      <left/>
      <right style="thin">
        <color indexed="64"/>
      </right>
      <top style="thin">
        <color indexed="64"/>
      </top>
      <bottom style="dashDot">
        <color indexed="64"/>
      </bottom>
      <diagonal/>
    </border>
    <border>
      <left/>
      <right style="thin">
        <color indexed="64"/>
      </right>
      <top/>
      <bottom style="dashDot">
        <color indexed="64"/>
      </bottom>
      <diagonal/>
    </border>
  </borders>
  <cellStyleXfs count="2">
    <xf numFmtId="0" fontId="0" fillId="0" borderId="0"/>
    <xf numFmtId="9" fontId="4" fillId="0" borderId="0" applyFont="0" applyFill="0" applyBorder="0" applyAlignment="0" applyProtection="0"/>
  </cellStyleXfs>
  <cellXfs count="141">
    <xf numFmtId="0" fontId="0" fillId="0" borderId="0" xfId="0"/>
    <xf numFmtId="0" fontId="0" fillId="0" borderId="0" xfId="0" applyAlignment="1">
      <alignment horizontal="center"/>
    </xf>
    <xf numFmtId="2" fontId="0" fillId="0" borderId="0" xfId="0" applyNumberFormat="1"/>
    <xf numFmtId="0" fontId="1" fillId="0" borderId="0" xfId="0" applyFont="1"/>
    <xf numFmtId="1" fontId="0" fillId="0" borderId="0" xfId="0" applyNumberFormat="1"/>
    <xf numFmtId="0" fontId="0" fillId="0" borderId="0" xfId="0" applyProtection="1"/>
    <xf numFmtId="0" fontId="0" fillId="0" borderId="0" xfId="0" applyAlignment="1" applyProtection="1">
      <alignment wrapText="1"/>
    </xf>
    <xf numFmtId="0" fontId="5" fillId="0" borderId="0" xfId="0" applyFont="1" applyBorder="1" applyProtection="1"/>
    <xf numFmtId="0" fontId="5" fillId="0" borderId="0" xfId="0" applyFont="1" applyProtection="1"/>
    <xf numFmtId="0" fontId="5" fillId="0" borderId="0" xfId="0" applyFont="1" applyBorder="1" applyAlignment="1" applyProtection="1">
      <alignment wrapText="1"/>
      <protection locked="0"/>
    </xf>
    <xf numFmtId="0" fontId="5" fillId="0" borderId="0" xfId="0" applyFont="1" applyAlignment="1" applyProtection="1">
      <alignment wrapText="1"/>
    </xf>
    <xf numFmtId="0" fontId="5" fillId="0" borderId="0" xfId="0" applyFont="1" applyBorder="1" applyAlignment="1" applyProtection="1">
      <alignment wrapText="1"/>
    </xf>
    <xf numFmtId="164" fontId="5" fillId="0" borderId="0" xfId="0" applyNumberFormat="1" applyFont="1" applyBorder="1" applyAlignment="1" applyProtection="1">
      <alignment horizontal="center"/>
    </xf>
    <xf numFmtId="164" fontId="5" fillId="0" borderId="0" xfId="0" applyNumberFormat="1" applyFont="1" applyBorder="1" applyAlignment="1" applyProtection="1">
      <alignment horizontal="center" wrapText="1"/>
    </xf>
    <xf numFmtId="9" fontId="0" fillId="0" borderId="0" xfId="1" applyFont="1" applyProtection="1"/>
    <xf numFmtId="9" fontId="6" fillId="0" borderId="0" xfId="1" applyFont="1" applyBorder="1" applyAlignment="1" applyProtection="1">
      <alignment horizontal="center"/>
    </xf>
    <xf numFmtId="0" fontId="2" fillId="0" borderId="0" xfId="0" applyFont="1" applyAlignment="1" applyProtection="1">
      <alignment horizontal="center" wrapText="1"/>
    </xf>
    <xf numFmtId="0" fontId="6" fillId="0" borderId="1" xfId="0" applyFont="1" applyBorder="1" applyAlignment="1" applyProtection="1">
      <alignment wrapText="1"/>
    </xf>
    <xf numFmtId="0" fontId="6" fillId="0" borderId="3" xfId="0" applyFont="1" applyBorder="1" applyAlignment="1" applyProtection="1">
      <alignment wrapText="1"/>
    </xf>
    <xf numFmtId="0" fontId="5" fillId="0" borderId="4" xfId="0" applyFont="1" applyBorder="1" applyAlignment="1" applyProtection="1">
      <alignment wrapText="1"/>
      <protection locked="0"/>
    </xf>
    <xf numFmtId="0" fontId="2" fillId="0" borderId="4" xfId="0" applyFont="1" applyBorder="1" applyAlignment="1" applyProtection="1">
      <alignment horizontal="center" wrapText="1"/>
    </xf>
    <xf numFmtId="0" fontId="6" fillId="2" borderId="1" xfId="0" applyFont="1" applyFill="1" applyBorder="1" applyAlignment="1" applyProtection="1">
      <alignment wrapText="1"/>
    </xf>
    <xf numFmtId="0" fontId="6" fillId="2" borderId="3" xfId="0" applyFont="1" applyFill="1" applyBorder="1" applyAlignment="1" applyProtection="1">
      <alignment wrapText="1"/>
    </xf>
    <xf numFmtId="0" fontId="5" fillId="2" borderId="4" xfId="0" applyFont="1" applyFill="1" applyBorder="1" applyAlignment="1" applyProtection="1">
      <alignment wrapText="1"/>
      <protection locked="0"/>
    </xf>
    <xf numFmtId="0" fontId="2" fillId="2" borderId="4" xfId="0" applyFont="1" applyFill="1" applyBorder="1" applyAlignment="1" applyProtection="1">
      <alignment horizontal="center" wrapText="1"/>
    </xf>
    <xf numFmtId="1" fontId="6" fillId="0" borderId="4" xfId="1" applyNumberFormat="1" applyFont="1" applyBorder="1" applyAlignment="1" applyProtection="1">
      <alignment horizontal="center"/>
    </xf>
    <xf numFmtId="165" fontId="6" fillId="0" borderId="4" xfId="1" applyNumberFormat="1" applyFont="1" applyBorder="1" applyAlignment="1" applyProtection="1">
      <alignment horizontal="center"/>
    </xf>
    <xf numFmtId="0" fontId="6" fillId="0" borderId="2" xfId="0" applyFont="1" applyBorder="1" applyAlignment="1" applyProtection="1">
      <alignment vertical="center" wrapText="1"/>
    </xf>
    <xf numFmtId="0" fontId="6" fillId="0" borderId="2" xfId="0" applyFont="1" applyBorder="1" applyAlignment="1" applyProtection="1">
      <alignment horizontal="center" vertical="center" wrapText="1"/>
    </xf>
    <xf numFmtId="0" fontId="6" fillId="2" borderId="2" xfId="0" applyFont="1" applyFill="1" applyBorder="1" applyAlignment="1" applyProtection="1">
      <alignment vertical="center" wrapText="1"/>
    </xf>
    <xf numFmtId="0" fontId="6" fillId="2" borderId="2" xfId="0" applyFont="1" applyFill="1" applyBorder="1" applyAlignment="1" applyProtection="1">
      <alignment horizontal="center" vertical="center" wrapText="1"/>
    </xf>
    <xf numFmtId="165" fontId="1" fillId="0" borderId="0" xfId="0" applyNumberFormat="1" applyFont="1" applyAlignment="1">
      <alignment horizontal="center"/>
    </xf>
    <xf numFmtId="165" fontId="1" fillId="0" borderId="4" xfId="0" applyNumberFormat="1" applyFont="1" applyBorder="1" applyAlignment="1">
      <alignment horizontal="center"/>
    </xf>
    <xf numFmtId="0" fontId="5" fillId="0" borderId="4" xfId="0" applyFont="1" applyBorder="1" applyProtection="1"/>
    <xf numFmtId="0" fontId="6" fillId="0" borderId="6" xfId="0" applyFont="1" applyBorder="1" applyAlignment="1" applyProtection="1">
      <alignment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8" fillId="0" borderId="8" xfId="0" applyFont="1" applyBorder="1" applyAlignment="1" applyProtection="1">
      <alignment wrapText="1"/>
    </xf>
    <xf numFmtId="0" fontId="0" fillId="3" borderId="0" xfId="0" applyFill="1"/>
    <xf numFmtId="0" fontId="5" fillId="3" borderId="0" xfId="0" applyFont="1" applyFill="1" applyBorder="1" applyProtection="1"/>
    <xf numFmtId="0" fontId="5" fillId="3" borderId="0" xfId="0" applyFont="1" applyFill="1" applyProtection="1"/>
    <xf numFmtId="0" fontId="9" fillId="0" borderId="0" xfId="0" applyFont="1"/>
    <xf numFmtId="0" fontId="0" fillId="4" borderId="0" xfId="0" applyFill="1" applyBorder="1" applyAlignment="1" applyProtection="1">
      <alignment horizontal="center"/>
    </xf>
    <xf numFmtId="0" fontId="1" fillId="0" borderId="0" xfId="0" applyFont="1" applyProtection="1"/>
    <xf numFmtId="0" fontId="0" fillId="4" borderId="0" xfId="0" applyFill="1" applyBorder="1" applyProtection="1"/>
    <xf numFmtId="0" fontId="12" fillId="4" borderId="0" xfId="0" applyFont="1" applyFill="1" applyAlignment="1" applyProtection="1">
      <alignment horizontal="center" wrapText="1"/>
    </xf>
    <xf numFmtId="0" fontId="0" fillId="4" borderId="0" xfId="0" applyFill="1" applyProtection="1"/>
    <xf numFmtId="0" fontId="5" fillId="4" borderId="0" xfId="0" applyFont="1" applyFill="1" applyBorder="1" applyProtection="1"/>
    <xf numFmtId="0" fontId="8" fillId="0" borderId="8"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5" fillId="4" borderId="0" xfId="0" applyFont="1" applyFill="1" applyProtection="1"/>
    <xf numFmtId="0" fontId="1" fillId="0" borderId="0" xfId="0" applyFont="1" applyAlignment="1" applyProtection="1">
      <alignment horizontal="center"/>
    </xf>
    <xf numFmtId="0" fontId="6" fillId="0" borderId="11" xfId="0" applyFont="1" applyFill="1" applyBorder="1" applyAlignment="1" applyProtection="1">
      <alignment horizontal="center"/>
    </xf>
    <xf numFmtId="0" fontId="1" fillId="0" borderId="12" xfId="0" applyFont="1" applyFill="1" applyBorder="1" applyAlignment="1" applyProtection="1">
      <alignment horizontal="center"/>
    </xf>
    <xf numFmtId="0" fontId="1" fillId="0" borderId="9" xfId="0" applyFont="1" applyFill="1" applyBorder="1" applyAlignment="1" applyProtection="1">
      <alignment horizontal="center"/>
    </xf>
    <xf numFmtId="0" fontId="0" fillId="0" borderId="0" xfId="0" applyFill="1" applyBorder="1" applyAlignment="1" applyProtection="1">
      <alignment horizontal="center"/>
    </xf>
    <xf numFmtId="0" fontId="6" fillId="0" borderId="3" xfId="0" applyFont="1" applyFill="1" applyBorder="1" applyAlignment="1" applyProtection="1">
      <alignment horizontal="center"/>
    </xf>
    <xf numFmtId="165" fontId="1" fillId="0" borderId="4" xfId="0" applyNumberFormat="1" applyFont="1" applyFill="1" applyBorder="1" applyAlignment="1" applyProtection="1">
      <alignment horizontal="center"/>
    </xf>
    <xf numFmtId="0" fontId="8" fillId="2" borderId="8"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11" xfId="0" applyFont="1" applyFill="1" applyBorder="1" applyAlignment="1" applyProtection="1">
      <alignment horizontal="center" wrapText="1"/>
    </xf>
    <xf numFmtId="0" fontId="1" fillId="2" borderId="12" xfId="0" applyFont="1" applyFill="1" applyBorder="1" applyAlignment="1" applyProtection="1">
      <alignment horizontal="center"/>
    </xf>
    <xf numFmtId="0" fontId="5" fillId="2" borderId="9" xfId="0" applyFont="1" applyFill="1" applyBorder="1" applyAlignment="1" applyProtection="1">
      <alignment horizontal="center"/>
    </xf>
    <xf numFmtId="165" fontId="1" fillId="2" borderId="0" xfId="0" applyNumberFormat="1" applyFont="1" applyFill="1" applyBorder="1" applyAlignment="1" applyProtection="1">
      <alignment horizontal="center"/>
    </xf>
    <xf numFmtId="0" fontId="0" fillId="2" borderId="3" xfId="0" applyFill="1" applyBorder="1" applyAlignment="1" applyProtection="1">
      <alignment horizontal="center"/>
    </xf>
    <xf numFmtId="165" fontId="1" fillId="2" borderId="4" xfId="0" applyNumberFormat="1" applyFont="1" applyFill="1" applyBorder="1" applyAlignment="1" applyProtection="1">
      <alignment horizontal="center"/>
    </xf>
    <xf numFmtId="0" fontId="5" fillId="0" borderId="9" xfId="0" applyFont="1" applyFill="1" applyBorder="1" applyAlignment="1" applyProtection="1">
      <alignment horizontal="center"/>
    </xf>
    <xf numFmtId="0" fontId="5" fillId="0" borderId="3" xfId="0" applyFont="1" applyFill="1" applyBorder="1" applyAlignment="1" applyProtection="1">
      <alignment horizontal="center"/>
    </xf>
    <xf numFmtId="0" fontId="6" fillId="2" borderId="11" xfId="0" applyFont="1" applyFill="1" applyBorder="1" applyAlignment="1" applyProtection="1">
      <alignment horizontal="center"/>
    </xf>
    <xf numFmtId="0" fontId="6" fillId="2" borderId="9" xfId="0" applyFont="1" applyFill="1" applyBorder="1" applyAlignment="1" applyProtection="1">
      <alignment horizontal="center" wrapText="1"/>
    </xf>
    <xf numFmtId="0" fontId="6" fillId="2" borderId="3" xfId="0" applyFont="1" applyFill="1" applyBorder="1" applyAlignment="1" applyProtection="1">
      <alignment horizontal="center" wrapText="1"/>
    </xf>
    <xf numFmtId="0" fontId="1" fillId="2" borderId="4" xfId="0" applyFont="1" applyFill="1" applyBorder="1" applyAlignment="1" applyProtection="1">
      <alignment horizontal="center"/>
    </xf>
    <xf numFmtId="0" fontId="6" fillId="0" borderId="0" xfId="0" applyFont="1" applyProtection="1"/>
    <xf numFmtId="0" fontId="5" fillId="0" borderId="11" xfId="0" applyFont="1" applyFill="1" applyBorder="1" applyAlignment="1" applyProtection="1">
      <alignment horizontal="center"/>
    </xf>
    <xf numFmtId="0" fontId="0" fillId="0" borderId="9" xfId="0" applyFill="1" applyBorder="1" applyAlignment="1" applyProtection="1">
      <alignment horizontal="center"/>
    </xf>
    <xf numFmtId="0" fontId="6" fillId="0" borderId="11" xfId="0" applyFont="1" applyFill="1" applyBorder="1" applyAlignment="1" applyProtection="1">
      <alignment horizontal="center" wrapText="1"/>
    </xf>
    <xf numFmtId="0" fontId="0" fillId="0" borderId="3" xfId="0" applyFill="1" applyBorder="1" applyAlignment="1" applyProtection="1">
      <alignment horizontal="center"/>
    </xf>
    <xf numFmtId="0" fontId="1" fillId="0" borderId="4" xfId="0" applyFont="1" applyFill="1" applyBorder="1" applyAlignment="1" applyProtection="1">
      <alignment horizontal="center"/>
    </xf>
    <xf numFmtId="0" fontId="8" fillId="2" borderId="8" xfId="0" applyFont="1" applyFill="1" applyBorder="1" applyAlignment="1" applyProtection="1">
      <alignment horizontal="center" wrapText="1"/>
    </xf>
    <xf numFmtId="0" fontId="5" fillId="2" borderId="13" xfId="0" applyFont="1" applyFill="1" applyBorder="1" applyAlignment="1" applyProtection="1">
      <alignment horizontal="center"/>
    </xf>
    <xf numFmtId="0" fontId="0" fillId="2" borderId="0" xfId="0" applyFill="1" applyBorder="1" applyAlignment="1" applyProtection="1">
      <alignment horizontal="center"/>
    </xf>
    <xf numFmtId="0" fontId="8" fillId="0" borderId="8" xfId="0" applyFont="1" applyFill="1" applyBorder="1" applyAlignment="1" applyProtection="1">
      <alignment horizontal="center" wrapText="1"/>
    </xf>
    <xf numFmtId="0" fontId="6" fillId="0" borderId="13" xfId="0" applyFont="1" applyFill="1" applyBorder="1" applyAlignment="1" applyProtection="1">
      <alignment horizontal="center"/>
    </xf>
    <xf numFmtId="0" fontId="6" fillId="0" borderId="9" xfId="0" applyFont="1" applyFill="1" applyBorder="1" applyAlignment="1" applyProtection="1">
      <alignment horizontal="center" wrapText="1"/>
    </xf>
    <xf numFmtId="165" fontId="1" fillId="0" borderId="0" xfId="0" applyNumberFormat="1" applyFont="1" applyFill="1" applyBorder="1" applyAlignment="1" applyProtection="1">
      <alignment horizontal="center"/>
    </xf>
    <xf numFmtId="2" fontId="1" fillId="0" borderId="4" xfId="0" applyNumberFormat="1" applyFont="1" applyFill="1" applyBorder="1" applyAlignment="1" applyProtection="1">
      <alignment horizontal="center"/>
    </xf>
    <xf numFmtId="0" fontId="6" fillId="2" borderId="13" xfId="0" applyFont="1" applyFill="1" applyBorder="1" applyAlignment="1" applyProtection="1">
      <alignment horizontal="center"/>
    </xf>
    <xf numFmtId="0" fontId="0" fillId="2" borderId="9" xfId="0" applyFill="1" applyBorder="1" applyAlignment="1" applyProtection="1">
      <alignment horizontal="center"/>
    </xf>
    <xf numFmtId="0" fontId="11" fillId="2" borderId="3" xfId="0" applyFont="1" applyFill="1" applyBorder="1" applyAlignment="1" applyProtection="1">
      <alignment horizontal="center"/>
    </xf>
    <xf numFmtId="0" fontId="11" fillId="2" borderId="4" xfId="0" applyFont="1" applyFill="1" applyBorder="1" applyAlignment="1" applyProtection="1">
      <alignment horizontal="center"/>
    </xf>
    <xf numFmtId="0" fontId="11" fillId="2" borderId="5" xfId="0" applyFont="1" applyFill="1" applyBorder="1" applyAlignment="1" applyProtection="1">
      <alignment horizontal="center"/>
    </xf>
    <xf numFmtId="0" fontId="0" fillId="0" borderId="0" xfId="0" applyBorder="1" applyProtection="1"/>
    <xf numFmtId="0" fontId="0" fillId="0" borderId="0" xfId="0" applyBorder="1" applyAlignment="1" applyProtection="1">
      <alignment horizontal="center"/>
    </xf>
    <xf numFmtId="0" fontId="5" fillId="0" borderId="12" xfId="0" applyFont="1" applyFill="1" applyBorder="1" applyAlignment="1" applyProtection="1">
      <alignment horizontal="center" wrapText="1"/>
      <protection locked="0"/>
    </xf>
    <xf numFmtId="0" fontId="0" fillId="4" borderId="0" xfId="0" applyFill="1" applyBorder="1" applyAlignment="1" applyProtection="1">
      <alignment horizontal="center" wrapText="1"/>
    </xf>
    <xf numFmtId="0" fontId="0" fillId="0" borderId="4" xfId="0" applyFill="1" applyBorder="1" applyAlignment="1" applyProtection="1">
      <alignment horizontal="center"/>
    </xf>
    <xf numFmtId="0" fontId="5" fillId="0" borderId="4" xfId="0" applyFont="1" applyFill="1" applyBorder="1" applyAlignment="1" applyProtection="1">
      <alignment horizontal="center"/>
    </xf>
    <xf numFmtId="0" fontId="5" fillId="2" borderId="12" xfId="0" applyFont="1" applyFill="1" applyBorder="1" applyAlignment="1" applyProtection="1">
      <alignment horizontal="center" wrapText="1"/>
      <protection locked="0"/>
    </xf>
    <xf numFmtId="0" fontId="5" fillId="2" borderId="0" xfId="0" applyFont="1" applyFill="1" applyBorder="1" applyAlignment="1" applyProtection="1">
      <alignment horizontal="center" wrapText="1"/>
    </xf>
    <xf numFmtId="0" fontId="0" fillId="2" borderId="4" xfId="0" applyFill="1" applyBorder="1" applyAlignment="1" applyProtection="1">
      <alignment horizontal="center"/>
    </xf>
    <xf numFmtId="0" fontId="5" fillId="2" borderId="4" xfId="0" applyFont="1" applyFill="1" applyBorder="1" applyAlignment="1" applyProtection="1">
      <alignment horizontal="center" wrapText="1"/>
    </xf>
    <xf numFmtId="0" fontId="6" fillId="2" borderId="4" xfId="0" applyFont="1" applyFill="1" applyBorder="1" applyAlignment="1" applyProtection="1">
      <alignment horizontal="center" wrapText="1"/>
    </xf>
    <xf numFmtId="0" fontId="5" fillId="2" borderId="14" xfId="0" applyFont="1" applyFill="1" applyBorder="1" applyAlignment="1" applyProtection="1">
      <alignment horizontal="center" wrapText="1"/>
      <protection locked="0"/>
    </xf>
    <xf numFmtId="0" fontId="5" fillId="0" borderId="14" xfId="0" applyFont="1" applyFill="1" applyBorder="1" applyAlignment="1" applyProtection="1">
      <alignment horizontal="center" wrapText="1"/>
      <protection locked="0"/>
    </xf>
    <xf numFmtId="0" fontId="5" fillId="0" borderId="0" xfId="0" applyFont="1" applyFill="1" applyBorder="1" applyAlignment="1" applyProtection="1">
      <alignment horizontal="center" wrapText="1"/>
    </xf>
    <xf numFmtId="0" fontId="0" fillId="0" borderId="0" xfId="0" applyBorder="1" applyAlignment="1" applyProtection="1">
      <alignment horizontal="center" wrapText="1"/>
    </xf>
    <xf numFmtId="0" fontId="13" fillId="2" borderId="8"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0" fillId="0" borderId="10" xfId="0" applyFill="1" applyBorder="1" applyAlignment="1" applyProtection="1">
      <alignment horizontal="center"/>
    </xf>
    <xf numFmtId="0" fontId="0" fillId="2" borderId="10" xfId="0" applyFill="1" applyBorder="1" applyAlignment="1" applyProtection="1">
      <alignment horizontal="center"/>
    </xf>
    <xf numFmtId="165" fontId="6" fillId="0" borderId="16" xfId="1" applyNumberFormat="1" applyFont="1" applyFill="1" applyBorder="1" applyAlignment="1" applyProtection="1">
      <alignment horizontal="center"/>
    </xf>
    <xf numFmtId="165" fontId="6" fillId="0" borderId="17" xfId="1" applyNumberFormat="1" applyFont="1" applyFill="1" applyBorder="1" applyAlignment="1" applyProtection="1">
      <alignment horizontal="center"/>
    </xf>
    <xf numFmtId="165" fontId="1" fillId="0" borderId="5" xfId="0" applyNumberFormat="1" applyFont="1" applyFill="1" applyBorder="1" applyAlignment="1" applyProtection="1">
      <alignment horizontal="center"/>
    </xf>
    <xf numFmtId="1" fontId="6" fillId="0" borderId="0" xfId="1" applyNumberFormat="1" applyFont="1" applyFill="1" applyBorder="1" applyAlignment="1" applyProtection="1">
      <alignment horizontal="center"/>
    </xf>
    <xf numFmtId="1" fontId="6" fillId="2" borderId="0" xfId="1" applyNumberFormat="1" applyFont="1" applyFill="1" applyBorder="1" applyAlignment="1" applyProtection="1">
      <alignment horizontal="center"/>
    </xf>
    <xf numFmtId="1" fontId="6" fillId="0" borderId="14" xfId="1" applyNumberFormat="1" applyFont="1" applyFill="1" applyBorder="1" applyAlignment="1" applyProtection="1">
      <alignment horizontal="center"/>
    </xf>
    <xf numFmtId="1" fontId="6" fillId="0" borderId="12" xfId="1" applyNumberFormat="1" applyFont="1" applyFill="1" applyBorder="1" applyAlignment="1" applyProtection="1">
      <alignment horizontal="center"/>
    </xf>
    <xf numFmtId="1" fontId="1" fillId="0" borderId="4" xfId="0" applyNumberFormat="1" applyFont="1" applyFill="1" applyBorder="1" applyAlignment="1" applyProtection="1">
      <alignment horizontal="center"/>
    </xf>
    <xf numFmtId="1" fontId="6" fillId="2" borderId="14" xfId="1" applyNumberFormat="1" applyFont="1" applyFill="1" applyBorder="1" applyAlignment="1" applyProtection="1">
      <alignment horizontal="center"/>
    </xf>
    <xf numFmtId="1" fontId="6" fillId="2" borderId="12" xfId="1" applyNumberFormat="1" applyFont="1" applyFill="1" applyBorder="1" applyAlignment="1" applyProtection="1">
      <alignment horizontal="center"/>
    </xf>
    <xf numFmtId="1" fontId="1" fillId="2" borderId="4" xfId="0" applyNumberFormat="1" applyFont="1" applyFill="1" applyBorder="1" applyAlignment="1" applyProtection="1">
      <alignment horizontal="center"/>
    </xf>
    <xf numFmtId="165" fontId="6" fillId="2" borderId="16" xfId="1" applyNumberFormat="1" applyFont="1" applyFill="1" applyBorder="1" applyAlignment="1" applyProtection="1">
      <alignment horizontal="center"/>
    </xf>
    <xf numFmtId="165" fontId="6" fillId="2" borderId="10" xfId="1" applyNumberFormat="1" applyFont="1" applyFill="1" applyBorder="1" applyAlignment="1" applyProtection="1">
      <alignment horizontal="center"/>
    </xf>
    <xf numFmtId="165" fontId="6" fillId="2" borderId="17" xfId="1" applyNumberFormat="1" applyFont="1" applyFill="1" applyBorder="1" applyAlignment="1" applyProtection="1">
      <alignment horizontal="center"/>
    </xf>
    <xf numFmtId="165" fontId="1" fillId="2" borderId="5" xfId="0" applyNumberFormat="1" applyFont="1" applyFill="1" applyBorder="1" applyAlignment="1" applyProtection="1">
      <alignment horizontal="center"/>
    </xf>
    <xf numFmtId="165" fontId="6" fillId="2" borderId="5" xfId="1" applyNumberFormat="1" applyFont="1" applyFill="1" applyBorder="1" applyAlignment="1" applyProtection="1">
      <alignment horizontal="center"/>
    </xf>
    <xf numFmtId="165" fontId="6" fillId="0" borderId="10" xfId="1" applyNumberFormat="1" applyFont="1" applyFill="1" applyBorder="1" applyAlignment="1" applyProtection="1">
      <alignment horizontal="center"/>
    </xf>
    <xf numFmtId="0" fontId="1" fillId="0" borderId="0" xfId="0" applyFont="1" applyAlignment="1">
      <alignment horizontal="center"/>
    </xf>
    <xf numFmtId="0" fontId="10" fillId="2" borderId="1"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12" fillId="4" borderId="0" xfId="0" applyFont="1" applyFill="1" applyAlignment="1" applyProtection="1">
      <alignment horizontal="center" wrapText="1"/>
    </xf>
    <xf numFmtId="0" fontId="3" fillId="0" borderId="0" xfId="0" applyFont="1" applyAlignment="1" applyProtection="1">
      <alignment horizont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cellXfs>
  <cellStyles count="2">
    <cellStyle name="Normal" xfId="0" builtinId="0"/>
    <cellStyle name="Percent" xfId="1" builtinId="5"/>
  </cellStyles>
  <dxfs count="27">
    <dxf>
      <font>
        <b/>
        <i val="0"/>
        <color rgb="FFFF0000"/>
      </font>
    </dxf>
    <dxf>
      <font>
        <b/>
        <i val="0"/>
        <color rgb="FFFFC000"/>
      </font>
    </dxf>
    <dxf>
      <font>
        <b/>
        <i val="0"/>
        <color rgb="FF92D050"/>
      </font>
    </dxf>
    <dxf>
      <font>
        <b/>
        <i val="0"/>
        <color rgb="FFFF0000"/>
      </font>
    </dxf>
    <dxf>
      <font>
        <b/>
        <i val="0"/>
        <color rgb="FFFFC000"/>
      </font>
    </dxf>
    <dxf>
      <font>
        <b/>
        <i val="0"/>
        <color rgb="FF92D050"/>
      </font>
    </dxf>
    <dxf>
      <font>
        <b/>
        <i val="0"/>
        <color rgb="FFFF0000"/>
      </font>
    </dxf>
    <dxf>
      <font>
        <b/>
        <i val="0"/>
        <color rgb="FFFFC000"/>
      </font>
    </dxf>
    <dxf>
      <font>
        <b/>
        <i val="0"/>
        <color rgb="FF92D050"/>
      </font>
    </dxf>
    <dxf>
      <font>
        <b/>
        <i val="0"/>
        <color rgb="FFFF0000"/>
      </font>
    </dxf>
    <dxf>
      <font>
        <b/>
        <i val="0"/>
        <color rgb="FFFFC000"/>
      </font>
    </dxf>
    <dxf>
      <font>
        <b/>
        <i val="0"/>
        <color rgb="FF92D050"/>
      </font>
    </dxf>
    <dxf>
      <font>
        <b/>
        <i val="0"/>
        <color rgb="FFFF0000"/>
      </font>
    </dxf>
    <dxf>
      <font>
        <b/>
        <i val="0"/>
        <color rgb="FFFFC000"/>
      </font>
    </dxf>
    <dxf>
      <font>
        <b/>
        <i val="0"/>
        <color rgb="FF92D050"/>
      </font>
    </dxf>
    <dxf>
      <font>
        <b/>
        <i val="0"/>
        <color rgb="FFFF0000"/>
      </font>
    </dxf>
    <dxf>
      <font>
        <b/>
        <i val="0"/>
        <color rgb="FFFFC000"/>
      </font>
    </dxf>
    <dxf>
      <font>
        <b/>
        <i val="0"/>
        <color rgb="FF92D050"/>
      </font>
    </dxf>
    <dxf>
      <font>
        <b/>
        <i val="0"/>
        <color rgb="FFFF0000"/>
      </font>
    </dxf>
    <dxf>
      <font>
        <b/>
        <i val="0"/>
        <color rgb="FFFFC000"/>
      </font>
    </dxf>
    <dxf>
      <font>
        <b/>
        <i val="0"/>
        <color rgb="FF92D050"/>
      </font>
    </dxf>
    <dxf>
      <font>
        <b/>
        <i val="0"/>
        <color rgb="FFFF0000"/>
      </font>
    </dxf>
    <dxf>
      <font>
        <b/>
        <i val="0"/>
        <color rgb="FFFFC000"/>
      </font>
    </dxf>
    <dxf>
      <font>
        <b/>
        <i val="0"/>
        <color rgb="FF92D050"/>
      </font>
    </dxf>
    <dxf>
      <font>
        <b/>
        <i val="0"/>
        <color rgb="FFFF0000"/>
      </font>
    </dxf>
    <dxf>
      <font>
        <b/>
        <i val="0"/>
        <color rgb="FFFFC000"/>
      </font>
    </dxf>
    <dxf>
      <font>
        <b/>
        <i val="0"/>
        <color rgb="FF92D050"/>
      </font>
    </dxf>
  </dxfs>
  <tableStyles count="0" defaultTableStyle="TableStyleMedium2" defaultPivotStyle="PivotStyleLight16"/>
  <colors>
    <mruColors>
      <color rgb="FFF4A460"/>
      <color rgb="FF314F4F"/>
      <color rgb="FFFDF5E6"/>
      <color rgb="FFD7E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AA50"/>
  <sheetViews>
    <sheetView workbookViewId="0"/>
  </sheetViews>
  <sheetFormatPr defaultRowHeight="15" x14ac:dyDescent="0.25"/>
  <cols>
    <col min="3" max="3" width="8.85546875" style="1"/>
  </cols>
  <sheetData>
    <row r="2" spans="1:27" x14ac:dyDescent="0.25">
      <c r="A2" t="s">
        <v>3</v>
      </c>
      <c r="B2" t="s">
        <v>6</v>
      </c>
    </row>
    <row r="3" spans="1:27" x14ac:dyDescent="0.25">
      <c r="A3" t="s">
        <v>0</v>
      </c>
      <c r="B3">
        <v>16</v>
      </c>
    </row>
    <row r="4" spans="1:27" x14ac:dyDescent="0.25">
      <c r="A4" t="s">
        <v>1</v>
      </c>
      <c r="B4">
        <v>0.4</v>
      </c>
      <c r="D4" s="130" t="s">
        <v>14</v>
      </c>
      <c r="E4" s="130"/>
      <c r="F4" s="130"/>
      <c r="G4" s="130"/>
      <c r="H4" s="130"/>
      <c r="I4" s="130"/>
      <c r="J4" s="130"/>
      <c r="K4" s="130"/>
      <c r="L4" s="130"/>
      <c r="M4" s="130"/>
      <c r="N4" s="130"/>
      <c r="O4" s="3"/>
      <c r="P4" s="3"/>
      <c r="Q4" s="130" t="s">
        <v>15</v>
      </c>
      <c r="R4" s="130"/>
      <c r="S4" s="130"/>
      <c r="T4" s="130"/>
      <c r="U4" s="130"/>
      <c r="V4" s="130"/>
      <c r="W4" s="130"/>
      <c r="X4" s="130"/>
      <c r="Y4" s="130"/>
      <c r="Z4" s="130"/>
      <c r="AA4" s="130"/>
    </row>
    <row r="5" spans="1:27" x14ac:dyDescent="0.25">
      <c r="A5" t="s">
        <v>7</v>
      </c>
      <c r="B5">
        <v>0.03</v>
      </c>
      <c r="D5" t="s">
        <v>5</v>
      </c>
      <c r="E5">
        <f>E6*$B$5</f>
        <v>0.3</v>
      </c>
      <c r="F5">
        <f t="shared" ref="F5:N5" si="0">F6*$B$5</f>
        <v>0.6</v>
      </c>
      <c r="G5">
        <f t="shared" si="0"/>
        <v>0.89999999999999991</v>
      </c>
      <c r="H5">
        <f t="shared" si="0"/>
        <v>1.2</v>
      </c>
      <c r="I5">
        <f t="shared" si="0"/>
        <v>1.5</v>
      </c>
      <c r="J5">
        <f t="shared" si="0"/>
        <v>1.7999999999999998</v>
      </c>
      <c r="K5">
        <f t="shared" si="0"/>
        <v>2.1</v>
      </c>
      <c r="L5">
        <f t="shared" si="0"/>
        <v>2.4</v>
      </c>
      <c r="M5">
        <f t="shared" si="0"/>
        <v>2.6999999999999997</v>
      </c>
      <c r="N5">
        <f t="shared" si="0"/>
        <v>3</v>
      </c>
      <c r="P5" s="1"/>
      <c r="Q5" t="s">
        <v>5</v>
      </c>
      <c r="R5">
        <f>R6*$B$5</f>
        <v>0.3</v>
      </c>
      <c r="S5">
        <f t="shared" ref="S5:AA5" si="1">S6*$B$5</f>
        <v>0.6</v>
      </c>
      <c r="T5">
        <f t="shared" si="1"/>
        <v>0.89999999999999991</v>
      </c>
      <c r="U5">
        <f t="shared" si="1"/>
        <v>1.2</v>
      </c>
      <c r="V5">
        <f t="shared" si="1"/>
        <v>1.5</v>
      </c>
      <c r="W5">
        <f t="shared" si="1"/>
        <v>1.7999999999999998</v>
      </c>
      <c r="X5">
        <f t="shared" si="1"/>
        <v>2.1</v>
      </c>
      <c r="Y5">
        <f t="shared" si="1"/>
        <v>2.4</v>
      </c>
      <c r="Z5">
        <f t="shared" si="1"/>
        <v>2.6999999999999997</v>
      </c>
      <c r="AA5">
        <f t="shared" si="1"/>
        <v>3</v>
      </c>
    </row>
    <row r="6" spans="1:27" x14ac:dyDescent="0.25">
      <c r="C6" s="1" t="s">
        <v>4</v>
      </c>
      <c r="E6">
        <v>10</v>
      </c>
      <c r="F6">
        <v>20</v>
      </c>
      <c r="G6">
        <v>30</v>
      </c>
      <c r="H6">
        <v>40</v>
      </c>
      <c r="I6">
        <v>50</v>
      </c>
      <c r="J6">
        <v>60</v>
      </c>
      <c r="K6">
        <v>70</v>
      </c>
      <c r="L6">
        <v>80</v>
      </c>
      <c r="M6">
        <v>90</v>
      </c>
      <c r="N6">
        <v>100</v>
      </c>
      <c r="P6" s="1" t="s">
        <v>4</v>
      </c>
      <c r="R6">
        <v>10</v>
      </c>
      <c r="S6">
        <v>20</v>
      </c>
      <c r="T6">
        <v>30</v>
      </c>
      <c r="U6">
        <v>40</v>
      </c>
      <c r="V6">
        <v>50</v>
      </c>
      <c r="W6">
        <v>60</v>
      </c>
      <c r="X6">
        <v>70</v>
      </c>
      <c r="Y6">
        <v>80</v>
      </c>
      <c r="Z6">
        <v>90</v>
      </c>
      <c r="AA6">
        <v>100</v>
      </c>
    </row>
    <row r="7" spans="1:27" x14ac:dyDescent="0.25">
      <c r="C7" s="1">
        <f>D7*$B$4*2/100</f>
        <v>0.8</v>
      </c>
      <c r="D7">
        <v>100</v>
      </c>
      <c r="E7" s="2">
        <f>E$6*$B$5</f>
        <v>0.3</v>
      </c>
      <c r="F7" s="2">
        <f t="shared" ref="F7:N16" si="2">F$6*$B$5</f>
        <v>0.6</v>
      </c>
      <c r="G7" s="2">
        <f t="shared" si="2"/>
        <v>0.89999999999999991</v>
      </c>
      <c r="H7" s="2">
        <f t="shared" si="2"/>
        <v>1.2</v>
      </c>
      <c r="I7" s="2">
        <f t="shared" si="2"/>
        <v>1.5</v>
      </c>
      <c r="J7" s="2">
        <f t="shared" si="2"/>
        <v>1.7999999999999998</v>
      </c>
      <c r="K7" s="2">
        <f t="shared" si="2"/>
        <v>2.1</v>
      </c>
      <c r="L7" s="2">
        <f t="shared" si="2"/>
        <v>2.4</v>
      </c>
      <c r="M7" s="2">
        <f t="shared" si="2"/>
        <v>2.6999999999999997</v>
      </c>
      <c r="N7" s="2">
        <f t="shared" si="2"/>
        <v>3</v>
      </c>
      <c r="P7" s="1">
        <f>Q7*$B$4*2/100</f>
        <v>0.8</v>
      </c>
      <c r="Q7">
        <v>100</v>
      </c>
      <c r="R7" s="2">
        <f>24-E7*$C$7</f>
        <v>23.76</v>
      </c>
      <c r="S7" s="2">
        <f t="shared" ref="S7:AA7" si="3">24-F7*$C$7</f>
        <v>23.52</v>
      </c>
      <c r="T7" s="2">
        <f t="shared" si="3"/>
        <v>23.28</v>
      </c>
      <c r="U7" s="2">
        <f t="shared" si="3"/>
        <v>23.04</v>
      </c>
      <c r="V7" s="2">
        <f t="shared" si="3"/>
        <v>22.8</v>
      </c>
      <c r="W7" s="2">
        <f t="shared" si="3"/>
        <v>22.56</v>
      </c>
      <c r="X7" s="2">
        <f t="shared" si="3"/>
        <v>22.32</v>
      </c>
      <c r="Y7" s="2">
        <f t="shared" si="3"/>
        <v>22.08</v>
      </c>
      <c r="Z7" s="2">
        <f t="shared" si="3"/>
        <v>21.84</v>
      </c>
      <c r="AA7" s="2">
        <f t="shared" si="3"/>
        <v>21.6</v>
      </c>
    </row>
    <row r="8" spans="1:27" x14ac:dyDescent="0.25">
      <c r="C8" s="1">
        <f t="shared" ref="C8:C16" si="4">D8*$B$4*2/100</f>
        <v>1.6</v>
      </c>
      <c r="D8">
        <f>D7+100</f>
        <v>200</v>
      </c>
      <c r="E8" s="2">
        <f t="shared" ref="E8:E16" si="5">E$6*$B$5</f>
        <v>0.3</v>
      </c>
      <c r="F8" s="2">
        <f t="shared" si="2"/>
        <v>0.6</v>
      </c>
      <c r="G8" s="2">
        <f t="shared" si="2"/>
        <v>0.89999999999999991</v>
      </c>
      <c r="H8" s="2">
        <f t="shared" si="2"/>
        <v>1.2</v>
      </c>
      <c r="I8" s="2">
        <f t="shared" si="2"/>
        <v>1.5</v>
      </c>
      <c r="J8" s="2">
        <f t="shared" si="2"/>
        <v>1.7999999999999998</v>
      </c>
      <c r="K8" s="2">
        <f t="shared" si="2"/>
        <v>2.1</v>
      </c>
      <c r="L8" s="2">
        <f t="shared" si="2"/>
        <v>2.4</v>
      </c>
      <c r="M8" s="2">
        <f t="shared" si="2"/>
        <v>2.6999999999999997</v>
      </c>
      <c r="N8" s="2">
        <f t="shared" si="2"/>
        <v>3</v>
      </c>
      <c r="P8" s="1">
        <f t="shared" ref="P8:P16" si="6">Q8*$B$4*2/100</f>
        <v>1.6</v>
      </c>
      <c r="Q8">
        <f>Q7+100</f>
        <v>200</v>
      </c>
      <c r="R8" s="2">
        <f>24-E8*$C$8</f>
        <v>23.52</v>
      </c>
      <c r="S8" s="2">
        <f t="shared" ref="S8:AA8" si="7">24-F8*$C$8</f>
        <v>23.04</v>
      </c>
      <c r="T8" s="2">
        <f t="shared" si="7"/>
        <v>22.56</v>
      </c>
      <c r="U8" s="2">
        <f t="shared" si="7"/>
        <v>22.08</v>
      </c>
      <c r="V8" s="2">
        <f t="shared" si="7"/>
        <v>21.6</v>
      </c>
      <c r="W8" s="2">
        <f t="shared" si="7"/>
        <v>21.12</v>
      </c>
      <c r="X8" s="2">
        <f t="shared" si="7"/>
        <v>20.64</v>
      </c>
      <c r="Y8" s="2">
        <f t="shared" si="7"/>
        <v>20.16</v>
      </c>
      <c r="Z8" s="2">
        <f t="shared" si="7"/>
        <v>19.68</v>
      </c>
      <c r="AA8" s="2">
        <f t="shared" si="7"/>
        <v>19.2</v>
      </c>
    </row>
    <row r="9" spans="1:27" x14ac:dyDescent="0.25">
      <c r="C9" s="1">
        <f t="shared" si="4"/>
        <v>2.4</v>
      </c>
      <c r="D9">
        <f t="shared" ref="D9:D16" si="8">D8+100</f>
        <v>300</v>
      </c>
      <c r="E9" s="2">
        <f t="shared" si="5"/>
        <v>0.3</v>
      </c>
      <c r="F9" s="2">
        <f t="shared" si="2"/>
        <v>0.6</v>
      </c>
      <c r="G9" s="2">
        <f t="shared" si="2"/>
        <v>0.89999999999999991</v>
      </c>
      <c r="H9" s="2">
        <f t="shared" si="2"/>
        <v>1.2</v>
      </c>
      <c r="I9" s="2">
        <f t="shared" si="2"/>
        <v>1.5</v>
      </c>
      <c r="J9" s="2">
        <f t="shared" si="2"/>
        <v>1.7999999999999998</v>
      </c>
      <c r="K9" s="2">
        <f t="shared" si="2"/>
        <v>2.1</v>
      </c>
      <c r="L9" s="2">
        <f t="shared" si="2"/>
        <v>2.4</v>
      </c>
      <c r="M9" s="2">
        <f t="shared" si="2"/>
        <v>2.6999999999999997</v>
      </c>
      <c r="N9" s="2">
        <f t="shared" si="2"/>
        <v>3</v>
      </c>
      <c r="P9" s="1">
        <f t="shared" si="6"/>
        <v>2.4</v>
      </c>
      <c r="Q9">
        <f t="shared" ref="Q9:Q16" si="9">Q8+100</f>
        <v>300</v>
      </c>
      <c r="R9" s="2">
        <f>24-E9*$C$9</f>
        <v>23.28</v>
      </c>
      <c r="S9" s="2">
        <f t="shared" ref="S9:AA9" si="10">24-F9*$C$9</f>
        <v>22.56</v>
      </c>
      <c r="T9" s="2">
        <f t="shared" si="10"/>
        <v>21.84</v>
      </c>
      <c r="U9" s="2">
        <f t="shared" si="10"/>
        <v>21.12</v>
      </c>
      <c r="V9" s="2">
        <f t="shared" si="10"/>
        <v>20.399999999999999</v>
      </c>
      <c r="W9" s="2">
        <f t="shared" si="10"/>
        <v>19.68</v>
      </c>
      <c r="X9" s="2">
        <f t="shared" si="10"/>
        <v>18.96</v>
      </c>
      <c r="Y9" s="2">
        <f t="shared" si="10"/>
        <v>18.240000000000002</v>
      </c>
      <c r="Z9" s="2">
        <f t="shared" si="10"/>
        <v>17.52</v>
      </c>
      <c r="AA9" s="2">
        <f t="shared" si="10"/>
        <v>16.8</v>
      </c>
    </row>
    <row r="10" spans="1:27" x14ac:dyDescent="0.25">
      <c r="C10" s="1">
        <f t="shared" si="4"/>
        <v>3.2</v>
      </c>
      <c r="D10">
        <f t="shared" si="8"/>
        <v>400</v>
      </c>
      <c r="E10" s="2">
        <f t="shared" si="5"/>
        <v>0.3</v>
      </c>
      <c r="F10" s="2">
        <f t="shared" si="2"/>
        <v>0.6</v>
      </c>
      <c r="G10" s="2">
        <f t="shared" si="2"/>
        <v>0.89999999999999991</v>
      </c>
      <c r="H10" s="2">
        <f t="shared" si="2"/>
        <v>1.2</v>
      </c>
      <c r="I10" s="2">
        <f t="shared" si="2"/>
        <v>1.5</v>
      </c>
      <c r="J10" s="2">
        <f t="shared" si="2"/>
        <v>1.7999999999999998</v>
      </c>
      <c r="K10" s="2">
        <f t="shared" si="2"/>
        <v>2.1</v>
      </c>
      <c r="L10" s="2">
        <f t="shared" si="2"/>
        <v>2.4</v>
      </c>
      <c r="M10" s="2">
        <f t="shared" si="2"/>
        <v>2.6999999999999997</v>
      </c>
      <c r="N10" s="2">
        <f t="shared" si="2"/>
        <v>3</v>
      </c>
      <c r="P10" s="1">
        <f t="shared" si="6"/>
        <v>3.2</v>
      </c>
      <c r="Q10">
        <f t="shared" si="9"/>
        <v>400</v>
      </c>
      <c r="R10" s="2">
        <f>24-E10*$C$10</f>
        <v>23.04</v>
      </c>
      <c r="S10" s="2">
        <f t="shared" ref="S10:AA10" si="11">24-F10*$C$10</f>
        <v>22.08</v>
      </c>
      <c r="T10" s="2">
        <f t="shared" si="11"/>
        <v>21.12</v>
      </c>
      <c r="U10" s="2">
        <f t="shared" si="11"/>
        <v>20.16</v>
      </c>
      <c r="V10" s="2">
        <f t="shared" si="11"/>
        <v>19.2</v>
      </c>
      <c r="W10" s="2">
        <f t="shared" si="11"/>
        <v>18.240000000000002</v>
      </c>
      <c r="X10" s="2">
        <f t="shared" si="11"/>
        <v>17.28</v>
      </c>
      <c r="Y10" s="2">
        <f t="shared" si="11"/>
        <v>16.32</v>
      </c>
      <c r="Z10" s="2">
        <f t="shared" si="11"/>
        <v>15.360000000000001</v>
      </c>
      <c r="AA10" s="2">
        <f t="shared" si="11"/>
        <v>14.399999999999999</v>
      </c>
    </row>
    <row r="11" spans="1:27" x14ac:dyDescent="0.25">
      <c r="C11" s="1">
        <f t="shared" si="4"/>
        <v>4</v>
      </c>
      <c r="D11">
        <f t="shared" si="8"/>
        <v>500</v>
      </c>
      <c r="E11" s="2">
        <f t="shared" si="5"/>
        <v>0.3</v>
      </c>
      <c r="F11" s="2">
        <f t="shared" si="2"/>
        <v>0.6</v>
      </c>
      <c r="G11" s="2">
        <f t="shared" si="2"/>
        <v>0.89999999999999991</v>
      </c>
      <c r="H11" s="2">
        <f t="shared" si="2"/>
        <v>1.2</v>
      </c>
      <c r="I11" s="2">
        <f t="shared" si="2"/>
        <v>1.5</v>
      </c>
      <c r="J11" s="2">
        <f t="shared" si="2"/>
        <v>1.7999999999999998</v>
      </c>
      <c r="K11" s="2">
        <f t="shared" si="2"/>
        <v>2.1</v>
      </c>
      <c r="L11" s="2">
        <f t="shared" si="2"/>
        <v>2.4</v>
      </c>
      <c r="M11" s="2">
        <f t="shared" si="2"/>
        <v>2.6999999999999997</v>
      </c>
      <c r="N11" s="2">
        <f t="shared" si="2"/>
        <v>3</v>
      </c>
      <c r="P11" s="1">
        <f t="shared" si="6"/>
        <v>4</v>
      </c>
      <c r="Q11">
        <f t="shared" si="9"/>
        <v>500</v>
      </c>
      <c r="R11" s="2">
        <f>24-E11*$C$11</f>
        <v>22.8</v>
      </c>
      <c r="S11" s="2">
        <f t="shared" ref="S11:AA11" si="12">24-F11*$C$11</f>
        <v>21.6</v>
      </c>
      <c r="T11" s="2">
        <f t="shared" si="12"/>
        <v>20.399999999999999</v>
      </c>
      <c r="U11" s="2">
        <f t="shared" si="12"/>
        <v>19.2</v>
      </c>
      <c r="V11" s="2">
        <f t="shared" si="12"/>
        <v>18</v>
      </c>
      <c r="W11" s="2">
        <f t="shared" si="12"/>
        <v>16.8</v>
      </c>
      <c r="X11" s="2">
        <f t="shared" si="12"/>
        <v>15.6</v>
      </c>
      <c r="Y11" s="2">
        <f t="shared" si="12"/>
        <v>14.4</v>
      </c>
      <c r="Z11" s="2">
        <f t="shared" si="12"/>
        <v>13.200000000000001</v>
      </c>
      <c r="AA11" s="2">
        <f t="shared" si="12"/>
        <v>12</v>
      </c>
    </row>
    <row r="12" spans="1:27" x14ac:dyDescent="0.25">
      <c r="C12" s="1">
        <f t="shared" si="4"/>
        <v>4.8</v>
      </c>
      <c r="D12">
        <f t="shared" si="8"/>
        <v>600</v>
      </c>
      <c r="E12" s="2">
        <f t="shared" si="5"/>
        <v>0.3</v>
      </c>
      <c r="F12" s="2">
        <f t="shared" si="2"/>
        <v>0.6</v>
      </c>
      <c r="G12" s="2">
        <f t="shared" si="2"/>
        <v>0.89999999999999991</v>
      </c>
      <c r="H12" s="2">
        <f t="shared" si="2"/>
        <v>1.2</v>
      </c>
      <c r="I12" s="2">
        <f t="shared" si="2"/>
        <v>1.5</v>
      </c>
      <c r="J12" s="2">
        <f t="shared" si="2"/>
        <v>1.7999999999999998</v>
      </c>
      <c r="K12" s="2">
        <f t="shared" si="2"/>
        <v>2.1</v>
      </c>
      <c r="L12" s="2">
        <f t="shared" si="2"/>
        <v>2.4</v>
      </c>
      <c r="M12" s="2">
        <f t="shared" si="2"/>
        <v>2.6999999999999997</v>
      </c>
      <c r="N12" s="2">
        <f t="shared" si="2"/>
        <v>3</v>
      </c>
      <c r="P12" s="1">
        <f t="shared" si="6"/>
        <v>4.8</v>
      </c>
      <c r="Q12">
        <f t="shared" si="9"/>
        <v>600</v>
      </c>
      <c r="R12" s="2">
        <f>24-E12*$C$12</f>
        <v>22.56</v>
      </c>
      <c r="S12" s="2">
        <f t="shared" ref="S12:AA12" si="13">24-F12*$C$12</f>
        <v>21.12</v>
      </c>
      <c r="T12" s="2">
        <f t="shared" si="13"/>
        <v>19.68</v>
      </c>
      <c r="U12" s="2">
        <f t="shared" si="13"/>
        <v>18.240000000000002</v>
      </c>
      <c r="V12" s="2">
        <f t="shared" si="13"/>
        <v>16.8</v>
      </c>
      <c r="W12" s="2">
        <f t="shared" si="13"/>
        <v>15.360000000000001</v>
      </c>
      <c r="X12" s="2">
        <f t="shared" si="13"/>
        <v>13.92</v>
      </c>
      <c r="Y12" s="2">
        <f t="shared" si="13"/>
        <v>12.48</v>
      </c>
      <c r="Z12" s="2">
        <f t="shared" si="13"/>
        <v>11.040000000000001</v>
      </c>
      <c r="AA12" s="2">
        <f t="shared" si="13"/>
        <v>9.6000000000000014</v>
      </c>
    </row>
    <row r="13" spans="1:27" x14ac:dyDescent="0.25">
      <c r="C13" s="1">
        <f t="shared" si="4"/>
        <v>5.6</v>
      </c>
      <c r="D13">
        <f t="shared" si="8"/>
        <v>700</v>
      </c>
      <c r="E13" s="2">
        <f t="shared" si="5"/>
        <v>0.3</v>
      </c>
      <c r="F13" s="2">
        <f t="shared" si="2"/>
        <v>0.6</v>
      </c>
      <c r="G13" s="2">
        <f t="shared" si="2"/>
        <v>0.89999999999999991</v>
      </c>
      <c r="H13" s="2">
        <f t="shared" si="2"/>
        <v>1.2</v>
      </c>
      <c r="I13" s="2">
        <f t="shared" si="2"/>
        <v>1.5</v>
      </c>
      <c r="J13" s="2">
        <f t="shared" si="2"/>
        <v>1.7999999999999998</v>
      </c>
      <c r="K13" s="2">
        <f t="shared" si="2"/>
        <v>2.1</v>
      </c>
      <c r="L13" s="2">
        <f t="shared" si="2"/>
        <v>2.4</v>
      </c>
      <c r="M13" s="2">
        <f t="shared" si="2"/>
        <v>2.6999999999999997</v>
      </c>
      <c r="N13" s="2">
        <f t="shared" si="2"/>
        <v>3</v>
      </c>
      <c r="P13" s="1">
        <f t="shared" si="6"/>
        <v>5.6</v>
      </c>
      <c r="Q13">
        <f t="shared" si="9"/>
        <v>700</v>
      </c>
      <c r="R13" s="2">
        <f>24-E13*$C$13</f>
        <v>22.32</v>
      </c>
      <c r="S13" s="2">
        <f t="shared" ref="S13:AA13" si="14">24-F13*$C$13</f>
        <v>20.64</v>
      </c>
      <c r="T13" s="2">
        <f t="shared" si="14"/>
        <v>18.96</v>
      </c>
      <c r="U13" s="2">
        <f t="shared" si="14"/>
        <v>17.28</v>
      </c>
      <c r="V13" s="2">
        <f t="shared" si="14"/>
        <v>15.600000000000001</v>
      </c>
      <c r="W13" s="2">
        <f t="shared" si="14"/>
        <v>13.920000000000002</v>
      </c>
      <c r="X13" s="2">
        <f t="shared" si="14"/>
        <v>12.24</v>
      </c>
      <c r="Y13" s="2">
        <f t="shared" si="14"/>
        <v>10.56</v>
      </c>
      <c r="Z13" s="2">
        <f t="shared" si="14"/>
        <v>8.8800000000000026</v>
      </c>
      <c r="AA13" s="2">
        <f t="shared" si="14"/>
        <v>7.2000000000000028</v>
      </c>
    </row>
    <row r="14" spans="1:27" x14ac:dyDescent="0.25">
      <c r="C14" s="1">
        <f t="shared" si="4"/>
        <v>6.4</v>
      </c>
      <c r="D14">
        <f t="shared" si="8"/>
        <v>800</v>
      </c>
      <c r="E14" s="2">
        <f t="shared" si="5"/>
        <v>0.3</v>
      </c>
      <c r="F14" s="2">
        <f t="shared" si="2"/>
        <v>0.6</v>
      </c>
      <c r="G14" s="2">
        <f t="shared" si="2"/>
        <v>0.89999999999999991</v>
      </c>
      <c r="H14" s="2">
        <f t="shared" si="2"/>
        <v>1.2</v>
      </c>
      <c r="I14" s="2">
        <f t="shared" si="2"/>
        <v>1.5</v>
      </c>
      <c r="J14" s="2">
        <f t="shared" si="2"/>
        <v>1.7999999999999998</v>
      </c>
      <c r="K14" s="2">
        <f t="shared" si="2"/>
        <v>2.1</v>
      </c>
      <c r="L14" s="2">
        <f t="shared" si="2"/>
        <v>2.4</v>
      </c>
      <c r="M14" s="2">
        <f t="shared" si="2"/>
        <v>2.6999999999999997</v>
      </c>
      <c r="N14" s="2">
        <f t="shared" si="2"/>
        <v>3</v>
      </c>
      <c r="P14" s="1">
        <f t="shared" si="6"/>
        <v>6.4</v>
      </c>
      <c r="Q14">
        <f t="shared" si="9"/>
        <v>800</v>
      </c>
      <c r="R14" s="2">
        <f>24-E14*$C$14</f>
        <v>22.08</v>
      </c>
      <c r="S14" s="2">
        <f t="shared" ref="S14:AA14" si="15">24-F14*$C$14</f>
        <v>20.16</v>
      </c>
      <c r="T14" s="2">
        <f t="shared" si="15"/>
        <v>18.240000000000002</v>
      </c>
      <c r="U14" s="2">
        <f t="shared" si="15"/>
        <v>16.32</v>
      </c>
      <c r="V14" s="2">
        <f t="shared" si="15"/>
        <v>14.399999999999999</v>
      </c>
      <c r="W14" s="2">
        <f t="shared" si="15"/>
        <v>12.48</v>
      </c>
      <c r="X14" s="2">
        <f t="shared" si="15"/>
        <v>10.559999999999999</v>
      </c>
      <c r="Y14" s="2">
        <f t="shared" si="15"/>
        <v>8.64</v>
      </c>
      <c r="Z14" s="2">
        <f t="shared" si="15"/>
        <v>6.7200000000000024</v>
      </c>
      <c r="AA14" s="2">
        <f t="shared" si="15"/>
        <v>4.7999999999999972</v>
      </c>
    </row>
    <row r="15" spans="1:27" x14ac:dyDescent="0.25">
      <c r="C15" s="1">
        <f t="shared" si="4"/>
        <v>7.2</v>
      </c>
      <c r="D15">
        <f t="shared" si="8"/>
        <v>900</v>
      </c>
      <c r="E15" s="2">
        <f t="shared" si="5"/>
        <v>0.3</v>
      </c>
      <c r="F15" s="2">
        <f t="shared" si="2"/>
        <v>0.6</v>
      </c>
      <c r="G15" s="2">
        <f t="shared" si="2"/>
        <v>0.89999999999999991</v>
      </c>
      <c r="H15" s="2">
        <f t="shared" si="2"/>
        <v>1.2</v>
      </c>
      <c r="I15" s="2">
        <f t="shared" si="2"/>
        <v>1.5</v>
      </c>
      <c r="J15" s="2">
        <f t="shared" si="2"/>
        <v>1.7999999999999998</v>
      </c>
      <c r="K15" s="2">
        <f t="shared" si="2"/>
        <v>2.1</v>
      </c>
      <c r="L15" s="2">
        <f t="shared" si="2"/>
        <v>2.4</v>
      </c>
      <c r="M15" s="2">
        <f t="shared" si="2"/>
        <v>2.6999999999999997</v>
      </c>
      <c r="N15" s="2">
        <f t="shared" si="2"/>
        <v>3</v>
      </c>
      <c r="P15" s="1">
        <f t="shared" si="6"/>
        <v>7.2</v>
      </c>
      <c r="Q15">
        <f t="shared" si="9"/>
        <v>900</v>
      </c>
      <c r="R15" s="2">
        <f>24-E15*$C$15</f>
        <v>21.84</v>
      </c>
      <c r="S15" s="2">
        <f t="shared" ref="S15:AA15" si="16">24-F15*$C$15</f>
        <v>19.68</v>
      </c>
      <c r="T15" s="2">
        <f t="shared" si="16"/>
        <v>17.52</v>
      </c>
      <c r="U15" s="2">
        <f t="shared" si="16"/>
        <v>15.36</v>
      </c>
      <c r="V15" s="2">
        <f t="shared" si="16"/>
        <v>13.2</v>
      </c>
      <c r="W15" s="2">
        <f t="shared" si="16"/>
        <v>11.040000000000001</v>
      </c>
      <c r="X15" s="2">
        <f t="shared" si="16"/>
        <v>8.879999999999999</v>
      </c>
      <c r="Y15" s="2">
        <f t="shared" si="16"/>
        <v>6.7199999999999989</v>
      </c>
      <c r="Z15" s="2">
        <f t="shared" si="16"/>
        <v>4.5600000000000023</v>
      </c>
      <c r="AA15" s="2">
        <f t="shared" si="16"/>
        <v>2.3999999999999986</v>
      </c>
    </row>
    <row r="16" spans="1:27" x14ac:dyDescent="0.25">
      <c r="C16" s="1">
        <f t="shared" si="4"/>
        <v>8</v>
      </c>
      <c r="D16">
        <f t="shared" si="8"/>
        <v>1000</v>
      </c>
      <c r="E16" s="2">
        <f t="shared" si="5"/>
        <v>0.3</v>
      </c>
      <c r="F16" s="2">
        <f t="shared" si="2"/>
        <v>0.6</v>
      </c>
      <c r="G16" s="2">
        <f t="shared" si="2"/>
        <v>0.89999999999999991</v>
      </c>
      <c r="H16" s="2">
        <f t="shared" si="2"/>
        <v>1.2</v>
      </c>
      <c r="I16" s="2">
        <f t="shared" si="2"/>
        <v>1.5</v>
      </c>
      <c r="J16" s="2">
        <f t="shared" si="2"/>
        <v>1.7999999999999998</v>
      </c>
      <c r="K16" s="2">
        <f t="shared" si="2"/>
        <v>2.1</v>
      </c>
      <c r="L16" s="2">
        <f t="shared" si="2"/>
        <v>2.4</v>
      </c>
      <c r="M16" s="2">
        <f t="shared" si="2"/>
        <v>2.6999999999999997</v>
      </c>
      <c r="N16" s="2">
        <f t="shared" si="2"/>
        <v>3</v>
      </c>
      <c r="P16" s="1">
        <f t="shared" si="6"/>
        <v>8</v>
      </c>
      <c r="Q16">
        <f t="shared" si="9"/>
        <v>1000</v>
      </c>
      <c r="R16" s="2">
        <f>24-E16*$C$16</f>
        <v>21.6</v>
      </c>
      <c r="S16" s="2">
        <f t="shared" ref="S16:AA16" si="17">24-F16*$C$16</f>
        <v>19.2</v>
      </c>
      <c r="T16" s="2">
        <f t="shared" si="17"/>
        <v>16.8</v>
      </c>
      <c r="U16" s="2">
        <f t="shared" si="17"/>
        <v>14.4</v>
      </c>
      <c r="V16" s="2">
        <f t="shared" si="17"/>
        <v>12</v>
      </c>
      <c r="W16" s="2">
        <f t="shared" si="17"/>
        <v>9.6000000000000014</v>
      </c>
      <c r="X16" s="2">
        <f t="shared" si="17"/>
        <v>7.1999999999999993</v>
      </c>
      <c r="Y16" s="2">
        <f t="shared" si="17"/>
        <v>4.8000000000000007</v>
      </c>
      <c r="Z16" s="2">
        <f t="shared" si="17"/>
        <v>2.4000000000000021</v>
      </c>
      <c r="AA16" s="2">
        <f t="shared" si="17"/>
        <v>0</v>
      </c>
    </row>
    <row r="19" spans="1:27" x14ac:dyDescent="0.25">
      <c r="A19" t="s">
        <v>3</v>
      </c>
      <c r="B19" t="s">
        <v>6</v>
      </c>
    </row>
    <row r="20" spans="1:27" x14ac:dyDescent="0.25">
      <c r="A20" t="s">
        <v>0</v>
      </c>
      <c r="B20">
        <v>14</v>
      </c>
    </row>
    <row r="21" spans="1:27" x14ac:dyDescent="0.25">
      <c r="A21" t="s">
        <v>1</v>
      </c>
      <c r="B21">
        <v>0.25</v>
      </c>
    </row>
    <row r="22" spans="1:27" x14ac:dyDescent="0.25">
      <c r="A22" t="s">
        <v>7</v>
      </c>
      <c r="B22">
        <v>0.03</v>
      </c>
      <c r="D22" t="s">
        <v>5</v>
      </c>
      <c r="E22">
        <f>E23*$B$5</f>
        <v>0.3</v>
      </c>
      <c r="F22">
        <f t="shared" ref="F22" si="18">F23*$B$5</f>
        <v>0.6</v>
      </c>
      <c r="G22">
        <f t="shared" ref="G22" si="19">G23*$B$5</f>
        <v>0.89999999999999991</v>
      </c>
      <c r="H22">
        <f t="shared" ref="H22" si="20">H23*$B$5</f>
        <v>1.2</v>
      </c>
      <c r="I22">
        <f t="shared" ref="I22" si="21">I23*$B$5</f>
        <v>1.5</v>
      </c>
      <c r="J22">
        <f t="shared" ref="J22" si="22">J23*$B$5</f>
        <v>1.7999999999999998</v>
      </c>
      <c r="K22">
        <f t="shared" ref="K22" si="23">K23*$B$5</f>
        <v>2.1</v>
      </c>
      <c r="L22">
        <f t="shared" ref="L22" si="24">L23*$B$5</f>
        <v>2.4</v>
      </c>
      <c r="M22">
        <f t="shared" ref="M22" si="25">M23*$B$5</f>
        <v>2.6999999999999997</v>
      </c>
      <c r="N22">
        <f t="shared" ref="N22" si="26">N23*$B$5</f>
        <v>3</v>
      </c>
      <c r="P22" s="1"/>
      <c r="Q22" t="s">
        <v>5</v>
      </c>
      <c r="R22">
        <f>R23*$B$5</f>
        <v>0.3</v>
      </c>
      <c r="S22">
        <f t="shared" ref="S22" si="27">S23*$B$5</f>
        <v>0.6</v>
      </c>
      <c r="T22">
        <f t="shared" ref="T22" si="28">T23*$B$5</f>
        <v>0.89999999999999991</v>
      </c>
      <c r="U22">
        <f t="shared" ref="U22" si="29">U23*$B$5</f>
        <v>1.2</v>
      </c>
      <c r="V22">
        <f t="shared" ref="V22" si="30">V23*$B$5</f>
        <v>1.5</v>
      </c>
      <c r="W22">
        <f t="shared" ref="W22" si="31">W23*$B$5</f>
        <v>1.7999999999999998</v>
      </c>
      <c r="X22">
        <f t="shared" ref="X22" si="32">X23*$B$5</f>
        <v>2.1</v>
      </c>
      <c r="Y22">
        <f t="shared" ref="Y22" si="33">Y23*$B$5</f>
        <v>2.4</v>
      </c>
      <c r="Z22">
        <f t="shared" ref="Z22" si="34">Z23*$B$5</f>
        <v>2.6999999999999997</v>
      </c>
      <c r="AA22">
        <f t="shared" ref="AA22" si="35">AA23*$B$5</f>
        <v>3</v>
      </c>
    </row>
    <row r="23" spans="1:27" x14ac:dyDescent="0.25">
      <c r="C23" s="1" t="s">
        <v>4</v>
      </c>
      <c r="E23">
        <v>10</v>
      </c>
      <c r="F23">
        <v>20</v>
      </c>
      <c r="G23">
        <v>30</v>
      </c>
      <c r="H23">
        <v>40</v>
      </c>
      <c r="I23">
        <v>50</v>
      </c>
      <c r="J23">
        <v>60</v>
      </c>
      <c r="K23">
        <v>70</v>
      </c>
      <c r="L23">
        <v>80</v>
      </c>
      <c r="M23">
        <v>90</v>
      </c>
      <c r="N23">
        <v>100</v>
      </c>
      <c r="P23" s="1" t="s">
        <v>4</v>
      </c>
      <c r="R23">
        <v>10</v>
      </c>
      <c r="S23">
        <v>20</v>
      </c>
      <c r="T23">
        <v>30</v>
      </c>
      <c r="U23">
        <v>40</v>
      </c>
      <c r="V23">
        <v>50</v>
      </c>
      <c r="W23">
        <v>60</v>
      </c>
      <c r="X23">
        <v>70</v>
      </c>
      <c r="Y23">
        <v>80</v>
      </c>
      <c r="Z23">
        <v>90</v>
      </c>
      <c r="AA23">
        <v>100</v>
      </c>
    </row>
    <row r="24" spans="1:27" x14ac:dyDescent="0.25">
      <c r="C24" s="1">
        <f>D24*$B$21*2/100</f>
        <v>0.5</v>
      </c>
      <c r="D24">
        <v>100</v>
      </c>
      <c r="E24" s="2">
        <f>E$6*$B$5</f>
        <v>0.3</v>
      </c>
      <c r="F24" s="2">
        <f t="shared" ref="F24:N33" si="36">F$6*$B$5</f>
        <v>0.6</v>
      </c>
      <c r="G24" s="2">
        <f t="shared" si="36"/>
        <v>0.89999999999999991</v>
      </c>
      <c r="H24" s="2">
        <f t="shared" si="36"/>
        <v>1.2</v>
      </c>
      <c r="I24" s="2">
        <f t="shared" si="36"/>
        <v>1.5</v>
      </c>
      <c r="J24" s="2">
        <f t="shared" si="36"/>
        <v>1.7999999999999998</v>
      </c>
      <c r="K24" s="2">
        <f t="shared" si="36"/>
        <v>2.1</v>
      </c>
      <c r="L24" s="2">
        <f t="shared" si="36"/>
        <v>2.4</v>
      </c>
      <c r="M24" s="2">
        <f t="shared" si="36"/>
        <v>2.6999999999999997</v>
      </c>
      <c r="N24" s="2">
        <f t="shared" si="36"/>
        <v>3</v>
      </c>
      <c r="P24" s="1">
        <f>Q24*$B$4*2/100</f>
        <v>0.8</v>
      </c>
      <c r="Q24">
        <v>100</v>
      </c>
      <c r="R24" s="2">
        <f>24-E24*$C$24</f>
        <v>23.85</v>
      </c>
      <c r="S24" s="2">
        <f t="shared" ref="S24:AA24" si="37">24-F24*$C$24</f>
        <v>23.7</v>
      </c>
      <c r="T24" s="2">
        <f t="shared" si="37"/>
        <v>23.55</v>
      </c>
      <c r="U24" s="2">
        <f t="shared" si="37"/>
        <v>23.4</v>
      </c>
      <c r="V24" s="2">
        <f t="shared" si="37"/>
        <v>23.25</v>
      </c>
      <c r="W24" s="2">
        <f t="shared" si="37"/>
        <v>23.1</v>
      </c>
      <c r="X24" s="2">
        <f t="shared" si="37"/>
        <v>22.95</v>
      </c>
      <c r="Y24" s="2">
        <f t="shared" si="37"/>
        <v>22.8</v>
      </c>
      <c r="Z24" s="2">
        <f t="shared" si="37"/>
        <v>22.65</v>
      </c>
      <c r="AA24" s="2">
        <f t="shared" si="37"/>
        <v>22.5</v>
      </c>
    </row>
    <row r="25" spans="1:27" x14ac:dyDescent="0.25">
      <c r="C25" s="1">
        <f t="shared" ref="C25:C33" si="38">D25*$B$21*2/100</f>
        <v>1</v>
      </c>
      <c r="D25">
        <f>D24+100</f>
        <v>200</v>
      </c>
      <c r="E25" s="2">
        <f t="shared" ref="E25:E33" si="39">E$6*$B$5</f>
        <v>0.3</v>
      </c>
      <c r="F25" s="2">
        <f t="shared" si="36"/>
        <v>0.6</v>
      </c>
      <c r="G25" s="2">
        <f t="shared" si="36"/>
        <v>0.89999999999999991</v>
      </c>
      <c r="H25" s="2">
        <f t="shared" si="36"/>
        <v>1.2</v>
      </c>
      <c r="I25" s="2">
        <f t="shared" si="36"/>
        <v>1.5</v>
      </c>
      <c r="J25" s="2">
        <f t="shared" si="36"/>
        <v>1.7999999999999998</v>
      </c>
      <c r="K25" s="2">
        <f t="shared" si="36"/>
        <v>2.1</v>
      </c>
      <c r="L25" s="2">
        <f t="shared" si="36"/>
        <v>2.4</v>
      </c>
      <c r="M25" s="2">
        <f t="shared" si="36"/>
        <v>2.6999999999999997</v>
      </c>
      <c r="N25" s="2">
        <f t="shared" si="36"/>
        <v>3</v>
      </c>
      <c r="P25" s="1">
        <f t="shared" ref="P25:P33" si="40">Q25*$B$4*2/100</f>
        <v>1.6</v>
      </c>
      <c r="Q25">
        <f>Q24+100</f>
        <v>200</v>
      </c>
      <c r="R25" s="2">
        <f>24-E25*$C$25</f>
        <v>23.7</v>
      </c>
      <c r="S25" s="2">
        <f t="shared" ref="S25:AA25" si="41">24-F25*$C$25</f>
        <v>23.4</v>
      </c>
      <c r="T25" s="2">
        <f t="shared" si="41"/>
        <v>23.1</v>
      </c>
      <c r="U25" s="2">
        <f t="shared" si="41"/>
        <v>22.8</v>
      </c>
      <c r="V25" s="2">
        <f t="shared" si="41"/>
        <v>22.5</v>
      </c>
      <c r="W25" s="2">
        <f t="shared" si="41"/>
        <v>22.2</v>
      </c>
      <c r="X25" s="2">
        <f t="shared" si="41"/>
        <v>21.9</v>
      </c>
      <c r="Y25" s="2">
        <f t="shared" si="41"/>
        <v>21.6</v>
      </c>
      <c r="Z25" s="2">
        <f t="shared" si="41"/>
        <v>21.3</v>
      </c>
      <c r="AA25" s="2">
        <f t="shared" si="41"/>
        <v>21</v>
      </c>
    </row>
    <row r="26" spans="1:27" x14ac:dyDescent="0.25">
      <c r="C26" s="1">
        <f t="shared" si="38"/>
        <v>1.5</v>
      </c>
      <c r="D26">
        <f t="shared" ref="D26:D33" si="42">D25+100</f>
        <v>300</v>
      </c>
      <c r="E26" s="2">
        <f t="shared" si="39"/>
        <v>0.3</v>
      </c>
      <c r="F26" s="2">
        <f t="shared" si="36"/>
        <v>0.6</v>
      </c>
      <c r="G26" s="2">
        <f t="shared" si="36"/>
        <v>0.89999999999999991</v>
      </c>
      <c r="H26" s="2">
        <f t="shared" si="36"/>
        <v>1.2</v>
      </c>
      <c r="I26" s="2">
        <f t="shared" si="36"/>
        <v>1.5</v>
      </c>
      <c r="J26" s="2">
        <f t="shared" si="36"/>
        <v>1.7999999999999998</v>
      </c>
      <c r="K26" s="2">
        <f t="shared" si="36"/>
        <v>2.1</v>
      </c>
      <c r="L26" s="2">
        <f t="shared" si="36"/>
        <v>2.4</v>
      </c>
      <c r="M26" s="2">
        <f t="shared" si="36"/>
        <v>2.6999999999999997</v>
      </c>
      <c r="N26" s="2">
        <f t="shared" si="36"/>
        <v>3</v>
      </c>
      <c r="P26" s="1">
        <f t="shared" si="40"/>
        <v>2.4</v>
      </c>
      <c r="Q26">
        <f t="shared" ref="Q26:Q33" si="43">Q25+100</f>
        <v>300</v>
      </c>
      <c r="R26" s="2">
        <f>24-E26*$C$26</f>
        <v>23.55</v>
      </c>
      <c r="S26" s="2">
        <f t="shared" ref="S26:AA26" si="44">24-F26*$C$26</f>
        <v>23.1</v>
      </c>
      <c r="T26" s="2">
        <f t="shared" si="44"/>
        <v>22.65</v>
      </c>
      <c r="U26" s="2">
        <f t="shared" si="44"/>
        <v>22.2</v>
      </c>
      <c r="V26" s="2">
        <f t="shared" si="44"/>
        <v>21.75</v>
      </c>
      <c r="W26" s="2">
        <f t="shared" si="44"/>
        <v>21.3</v>
      </c>
      <c r="X26" s="2">
        <f t="shared" si="44"/>
        <v>20.85</v>
      </c>
      <c r="Y26" s="2">
        <f t="shared" si="44"/>
        <v>20.399999999999999</v>
      </c>
      <c r="Z26" s="2">
        <f t="shared" si="44"/>
        <v>19.95</v>
      </c>
      <c r="AA26" s="2">
        <f t="shared" si="44"/>
        <v>19.5</v>
      </c>
    </row>
    <row r="27" spans="1:27" x14ac:dyDescent="0.25">
      <c r="C27" s="1">
        <f t="shared" si="38"/>
        <v>2</v>
      </c>
      <c r="D27">
        <f t="shared" si="42"/>
        <v>400</v>
      </c>
      <c r="E27" s="2">
        <f t="shared" si="39"/>
        <v>0.3</v>
      </c>
      <c r="F27" s="2">
        <f t="shared" si="36"/>
        <v>0.6</v>
      </c>
      <c r="G27" s="2">
        <f t="shared" si="36"/>
        <v>0.89999999999999991</v>
      </c>
      <c r="H27" s="2">
        <f t="shared" si="36"/>
        <v>1.2</v>
      </c>
      <c r="I27" s="2">
        <f t="shared" si="36"/>
        <v>1.5</v>
      </c>
      <c r="J27" s="2">
        <f t="shared" si="36"/>
        <v>1.7999999999999998</v>
      </c>
      <c r="K27" s="2">
        <f t="shared" si="36"/>
        <v>2.1</v>
      </c>
      <c r="L27" s="2">
        <f t="shared" si="36"/>
        <v>2.4</v>
      </c>
      <c r="M27" s="2">
        <f t="shared" si="36"/>
        <v>2.6999999999999997</v>
      </c>
      <c r="N27" s="2">
        <f t="shared" si="36"/>
        <v>3</v>
      </c>
      <c r="P27" s="1">
        <f t="shared" si="40"/>
        <v>3.2</v>
      </c>
      <c r="Q27">
        <f t="shared" si="43"/>
        <v>400</v>
      </c>
      <c r="R27" s="2">
        <f>24-E27*$C$27</f>
        <v>23.4</v>
      </c>
      <c r="S27" s="2">
        <f t="shared" ref="S27:AA27" si="45">24-F27*$C$27</f>
        <v>22.8</v>
      </c>
      <c r="T27" s="2">
        <f t="shared" si="45"/>
        <v>22.2</v>
      </c>
      <c r="U27" s="2">
        <f t="shared" si="45"/>
        <v>21.6</v>
      </c>
      <c r="V27" s="2">
        <f t="shared" si="45"/>
        <v>21</v>
      </c>
      <c r="W27" s="2">
        <f t="shared" si="45"/>
        <v>20.399999999999999</v>
      </c>
      <c r="X27" s="2">
        <f t="shared" si="45"/>
        <v>19.8</v>
      </c>
      <c r="Y27" s="2">
        <f t="shared" si="45"/>
        <v>19.2</v>
      </c>
      <c r="Z27" s="2">
        <f t="shared" si="45"/>
        <v>18.600000000000001</v>
      </c>
      <c r="AA27" s="2">
        <f t="shared" si="45"/>
        <v>18</v>
      </c>
    </row>
    <row r="28" spans="1:27" x14ac:dyDescent="0.25">
      <c r="C28" s="1">
        <f t="shared" si="38"/>
        <v>2.5</v>
      </c>
      <c r="D28">
        <f t="shared" si="42"/>
        <v>500</v>
      </c>
      <c r="E28" s="2">
        <f t="shared" si="39"/>
        <v>0.3</v>
      </c>
      <c r="F28" s="2">
        <f t="shared" si="36"/>
        <v>0.6</v>
      </c>
      <c r="G28" s="2">
        <f t="shared" si="36"/>
        <v>0.89999999999999991</v>
      </c>
      <c r="H28" s="2">
        <f t="shared" si="36"/>
        <v>1.2</v>
      </c>
      <c r="I28" s="2">
        <f t="shared" si="36"/>
        <v>1.5</v>
      </c>
      <c r="J28" s="2">
        <f t="shared" si="36"/>
        <v>1.7999999999999998</v>
      </c>
      <c r="K28" s="2">
        <f t="shared" si="36"/>
        <v>2.1</v>
      </c>
      <c r="L28" s="2">
        <f t="shared" si="36"/>
        <v>2.4</v>
      </c>
      <c r="M28" s="2">
        <f t="shared" si="36"/>
        <v>2.6999999999999997</v>
      </c>
      <c r="N28" s="2">
        <f t="shared" si="36"/>
        <v>3</v>
      </c>
      <c r="P28" s="1">
        <f t="shared" si="40"/>
        <v>4</v>
      </c>
      <c r="Q28">
        <f t="shared" si="43"/>
        <v>500</v>
      </c>
      <c r="R28" s="2">
        <f>24-E28*$C$28</f>
        <v>23.25</v>
      </c>
      <c r="S28" s="2">
        <f t="shared" ref="S28:AA28" si="46">24-F28*$C$28</f>
        <v>22.5</v>
      </c>
      <c r="T28" s="2">
        <f t="shared" si="46"/>
        <v>21.75</v>
      </c>
      <c r="U28" s="2">
        <f t="shared" si="46"/>
        <v>21</v>
      </c>
      <c r="V28" s="2">
        <f t="shared" si="46"/>
        <v>20.25</v>
      </c>
      <c r="W28" s="2">
        <f t="shared" si="46"/>
        <v>19.5</v>
      </c>
      <c r="X28" s="2">
        <f t="shared" si="46"/>
        <v>18.75</v>
      </c>
      <c r="Y28" s="2">
        <f t="shared" si="46"/>
        <v>18</v>
      </c>
      <c r="Z28" s="2">
        <f t="shared" si="46"/>
        <v>17.25</v>
      </c>
      <c r="AA28" s="2">
        <f t="shared" si="46"/>
        <v>16.5</v>
      </c>
    </row>
    <row r="29" spans="1:27" x14ac:dyDescent="0.25">
      <c r="C29" s="1">
        <f t="shared" si="38"/>
        <v>3</v>
      </c>
      <c r="D29">
        <f t="shared" si="42"/>
        <v>600</v>
      </c>
      <c r="E29" s="2">
        <f t="shared" si="39"/>
        <v>0.3</v>
      </c>
      <c r="F29" s="2">
        <f t="shared" si="36"/>
        <v>0.6</v>
      </c>
      <c r="G29" s="2">
        <f t="shared" si="36"/>
        <v>0.89999999999999991</v>
      </c>
      <c r="H29" s="2">
        <f t="shared" si="36"/>
        <v>1.2</v>
      </c>
      <c r="I29" s="2">
        <f t="shared" si="36"/>
        <v>1.5</v>
      </c>
      <c r="J29" s="2">
        <f t="shared" si="36"/>
        <v>1.7999999999999998</v>
      </c>
      <c r="K29" s="2">
        <f t="shared" si="36"/>
        <v>2.1</v>
      </c>
      <c r="L29" s="2">
        <f t="shared" si="36"/>
        <v>2.4</v>
      </c>
      <c r="M29" s="2">
        <f t="shared" si="36"/>
        <v>2.6999999999999997</v>
      </c>
      <c r="N29" s="2">
        <f t="shared" si="36"/>
        <v>3</v>
      </c>
      <c r="P29" s="1">
        <f t="shared" si="40"/>
        <v>4.8</v>
      </c>
      <c r="Q29">
        <f t="shared" si="43"/>
        <v>600</v>
      </c>
      <c r="R29" s="2">
        <f>24-E29*$C$29</f>
        <v>23.1</v>
      </c>
      <c r="S29" s="2">
        <f t="shared" ref="S29:AA29" si="47">24-F29*$C$29</f>
        <v>22.2</v>
      </c>
      <c r="T29" s="2">
        <f t="shared" si="47"/>
        <v>21.3</v>
      </c>
      <c r="U29" s="2">
        <f t="shared" si="47"/>
        <v>20.399999999999999</v>
      </c>
      <c r="V29" s="2">
        <f t="shared" si="47"/>
        <v>19.5</v>
      </c>
      <c r="W29" s="2">
        <f t="shared" si="47"/>
        <v>18.600000000000001</v>
      </c>
      <c r="X29" s="2">
        <f t="shared" si="47"/>
        <v>17.7</v>
      </c>
      <c r="Y29" s="2">
        <f t="shared" si="47"/>
        <v>16.8</v>
      </c>
      <c r="Z29" s="2">
        <f t="shared" si="47"/>
        <v>15.9</v>
      </c>
      <c r="AA29" s="2">
        <f t="shared" si="47"/>
        <v>15</v>
      </c>
    </row>
    <row r="30" spans="1:27" x14ac:dyDescent="0.25">
      <c r="C30" s="1">
        <f t="shared" si="38"/>
        <v>3.5</v>
      </c>
      <c r="D30">
        <f t="shared" si="42"/>
        <v>700</v>
      </c>
      <c r="E30" s="2">
        <f t="shared" si="39"/>
        <v>0.3</v>
      </c>
      <c r="F30" s="2">
        <f t="shared" si="36"/>
        <v>0.6</v>
      </c>
      <c r="G30" s="2">
        <f t="shared" si="36"/>
        <v>0.89999999999999991</v>
      </c>
      <c r="H30" s="2">
        <f t="shared" si="36"/>
        <v>1.2</v>
      </c>
      <c r="I30" s="2">
        <f t="shared" si="36"/>
        <v>1.5</v>
      </c>
      <c r="J30" s="2">
        <f t="shared" si="36"/>
        <v>1.7999999999999998</v>
      </c>
      <c r="K30" s="2">
        <f t="shared" si="36"/>
        <v>2.1</v>
      </c>
      <c r="L30" s="2">
        <f t="shared" si="36"/>
        <v>2.4</v>
      </c>
      <c r="M30" s="2">
        <f t="shared" si="36"/>
        <v>2.6999999999999997</v>
      </c>
      <c r="N30" s="2">
        <f t="shared" si="36"/>
        <v>3</v>
      </c>
      <c r="P30" s="1">
        <f t="shared" si="40"/>
        <v>5.6</v>
      </c>
      <c r="Q30">
        <f t="shared" si="43"/>
        <v>700</v>
      </c>
      <c r="R30" s="2">
        <f>24-E30*$C$30</f>
        <v>22.95</v>
      </c>
      <c r="S30" s="2">
        <f t="shared" ref="S30:AA30" si="48">24-F30*$C$30</f>
        <v>21.9</v>
      </c>
      <c r="T30" s="2">
        <f t="shared" si="48"/>
        <v>20.85</v>
      </c>
      <c r="U30" s="2">
        <f t="shared" si="48"/>
        <v>19.8</v>
      </c>
      <c r="V30" s="2">
        <f t="shared" si="48"/>
        <v>18.75</v>
      </c>
      <c r="W30" s="2">
        <f t="shared" si="48"/>
        <v>17.700000000000003</v>
      </c>
      <c r="X30" s="2">
        <f t="shared" si="48"/>
        <v>16.649999999999999</v>
      </c>
      <c r="Y30" s="2">
        <f t="shared" si="48"/>
        <v>15.6</v>
      </c>
      <c r="Z30" s="2">
        <f t="shared" si="48"/>
        <v>14.55</v>
      </c>
      <c r="AA30" s="2">
        <f t="shared" si="48"/>
        <v>13.5</v>
      </c>
    </row>
    <row r="31" spans="1:27" x14ac:dyDescent="0.25">
      <c r="C31" s="1">
        <f t="shared" si="38"/>
        <v>4</v>
      </c>
      <c r="D31">
        <f t="shared" si="42"/>
        <v>800</v>
      </c>
      <c r="E31" s="2">
        <f t="shared" si="39"/>
        <v>0.3</v>
      </c>
      <c r="F31" s="2">
        <f t="shared" si="36"/>
        <v>0.6</v>
      </c>
      <c r="G31" s="2">
        <f t="shared" si="36"/>
        <v>0.89999999999999991</v>
      </c>
      <c r="H31" s="2">
        <f t="shared" si="36"/>
        <v>1.2</v>
      </c>
      <c r="I31" s="2">
        <f t="shared" si="36"/>
        <v>1.5</v>
      </c>
      <c r="J31" s="2">
        <f t="shared" si="36"/>
        <v>1.7999999999999998</v>
      </c>
      <c r="K31" s="2">
        <f t="shared" si="36"/>
        <v>2.1</v>
      </c>
      <c r="L31" s="2">
        <f t="shared" si="36"/>
        <v>2.4</v>
      </c>
      <c r="M31" s="2">
        <f t="shared" si="36"/>
        <v>2.6999999999999997</v>
      </c>
      <c r="N31" s="2">
        <f t="shared" si="36"/>
        <v>3</v>
      </c>
      <c r="P31" s="1">
        <f t="shared" si="40"/>
        <v>6.4</v>
      </c>
      <c r="Q31">
        <f t="shared" si="43"/>
        <v>800</v>
      </c>
      <c r="R31" s="2">
        <f>24-E31*$C$31</f>
        <v>22.8</v>
      </c>
      <c r="S31" s="2">
        <f t="shared" ref="S31:AA31" si="49">24-F31*$C$31</f>
        <v>21.6</v>
      </c>
      <c r="T31" s="2">
        <f t="shared" si="49"/>
        <v>20.399999999999999</v>
      </c>
      <c r="U31" s="2">
        <f t="shared" si="49"/>
        <v>19.2</v>
      </c>
      <c r="V31" s="2">
        <f t="shared" si="49"/>
        <v>18</v>
      </c>
      <c r="W31" s="2">
        <f t="shared" si="49"/>
        <v>16.8</v>
      </c>
      <c r="X31" s="2">
        <f t="shared" si="49"/>
        <v>15.6</v>
      </c>
      <c r="Y31" s="2">
        <f t="shared" si="49"/>
        <v>14.4</v>
      </c>
      <c r="Z31" s="2">
        <f t="shared" si="49"/>
        <v>13.200000000000001</v>
      </c>
      <c r="AA31" s="2">
        <f t="shared" si="49"/>
        <v>12</v>
      </c>
    </row>
    <row r="32" spans="1:27" x14ac:dyDescent="0.25">
      <c r="C32" s="1">
        <f t="shared" si="38"/>
        <v>4.5</v>
      </c>
      <c r="D32">
        <f t="shared" si="42"/>
        <v>900</v>
      </c>
      <c r="E32" s="2">
        <f t="shared" si="39"/>
        <v>0.3</v>
      </c>
      <c r="F32" s="2">
        <f t="shared" si="36"/>
        <v>0.6</v>
      </c>
      <c r="G32" s="2">
        <f t="shared" si="36"/>
        <v>0.89999999999999991</v>
      </c>
      <c r="H32" s="2">
        <f t="shared" si="36"/>
        <v>1.2</v>
      </c>
      <c r="I32" s="2">
        <f t="shared" si="36"/>
        <v>1.5</v>
      </c>
      <c r="J32" s="2">
        <f t="shared" si="36"/>
        <v>1.7999999999999998</v>
      </c>
      <c r="K32" s="2">
        <f t="shared" si="36"/>
        <v>2.1</v>
      </c>
      <c r="L32" s="2">
        <f t="shared" si="36"/>
        <v>2.4</v>
      </c>
      <c r="M32" s="2">
        <f t="shared" si="36"/>
        <v>2.6999999999999997</v>
      </c>
      <c r="N32" s="2">
        <f t="shared" si="36"/>
        <v>3</v>
      </c>
      <c r="P32" s="1">
        <f t="shared" si="40"/>
        <v>7.2</v>
      </c>
      <c r="Q32">
        <f t="shared" si="43"/>
        <v>900</v>
      </c>
      <c r="R32" s="2">
        <f>24-E32*$C$32</f>
        <v>22.65</v>
      </c>
      <c r="S32" s="2">
        <f t="shared" ref="S32:AA32" si="50">24-F32*$C$32</f>
        <v>21.3</v>
      </c>
      <c r="T32" s="2">
        <f t="shared" si="50"/>
        <v>19.95</v>
      </c>
      <c r="U32" s="2">
        <f t="shared" si="50"/>
        <v>18.600000000000001</v>
      </c>
      <c r="V32" s="2">
        <f t="shared" si="50"/>
        <v>17.25</v>
      </c>
      <c r="W32" s="2">
        <f t="shared" si="50"/>
        <v>15.9</v>
      </c>
      <c r="X32" s="2">
        <f t="shared" si="50"/>
        <v>14.549999999999999</v>
      </c>
      <c r="Y32" s="2">
        <f t="shared" si="50"/>
        <v>13.200000000000001</v>
      </c>
      <c r="Z32" s="2">
        <f t="shared" si="50"/>
        <v>11.850000000000001</v>
      </c>
      <c r="AA32" s="2">
        <f t="shared" si="50"/>
        <v>10.5</v>
      </c>
    </row>
    <row r="33" spans="1:27" x14ac:dyDescent="0.25">
      <c r="C33" s="1">
        <f t="shared" si="38"/>
        <v>5</v>
      </c>
      <c r="D33">
        <f t="shared" si="42"/>
        <v>1000</v>
      </c>
      <c r="E33" s="2">
        <f t="shared" si="39"/>
        <v>0.3</v>
      </c>
      <c r="F33" s="2">
        <f t="shared" si="36"/>
        <v>0.6</v>
      </c>
      <c r="G33" s="2">
        <f t="shared" si="36"/>
        <v>0.89999999999999991</v>
      </c>
      <c r="H33" s="2">
        <f t="shared" si="36"/>
        <v>1.2</v>
      </c>
      <c r="I33" s="2">
        <f t="shared" si="36"/>
        <v>1.5</v>
      </c>
      <c r="J33" s="2">
        <f t="shared" si="36"/>
        <v>1.7999999999999998</v>
      </c>
      <c r="K33" s="2">
        <f t="shared" si="36"/>
        <v>2.1</v>
      </c>
      <c r="L33" s="2">
        <f t="shared" si="36"/>
        <v>2.4</v>
      </c>
      <c r="M33" s="2">
        <f t="shared" si="36"/>
        <v>2.6999999999999997</v>
      </c>
      <c r="N33" s="2">
        <f t="shared" si="36"/>
        <v>3</v>
      </c>
      <c r="P33" s="1">
        <f t="shared" si="40"/>
        <v>8</v>
      </c>
      <c r="Q33">
        <f t="shared" si="43"/>
        <v>1000</v>
      </c>
      <c r="R33" s="2">
        <f>24-E33*$C$33</f>
        <v>22.5</v>
      </c>
      <c r="S33" s="2">
        <f t="shared" ref="S33:AA33" si="51">24-F33*$C$33</f>
        <v>21</v>
      </c>
      <c r="T33" s="2">
        <f t="shared" si="51"/>
        <v>19.5</v>
      </c>
      <c r="U33" s="2">
        <f t="shared" si="51"/>
        <v>18</v>
      </c>
      <c r="V33" s="2">
        <f t="shared" si="51"/>
        <v>16.5</v>
      </c>
      <c r="W33" s="2">
        <f t="shared" si="51"/>
        <v>15</v>
      </c>
      <c r="X33" s="2">
        <f t="shared" si="51"/>
        <v>13.5</v>
      </c>
      <c r="Y33" s="2">
        <f t="shared" si="51"/>
        <v>12</v>
      </c>
      <c r="Z33" s="2">
        <f t="shared" si="51"/>
        <v>10.500000000000002</v>
      </c>
      <c r="AA33" s="2">
        <f t="shared" si="51"/>
        <v>9</v>
      </c>
    </row>
    <row r="36" spans="1:27" x14ac:dyDescent="0.25">
      <c r="A36" t="s">
        <v>3</v>
      </c>
      <c r="B36" t="s">
        <v>6</v>
      </c>
    </row>
    <row r="37" spans="1:27" x14ac:dyDescent="0.25">
      <c r="A37" t="s">
        <v>0</v>
      </c>
      <c r="B37">
        <v>12</v>
      </c>
    </row>
    <row r="38" spans="1:27" x14ac:dyDescent="0.25">
      <c r="A38" t="s">
        <v>1</v>
      </c>
      <c r="B38">
        <v>0.16</v>
      </c>
    </row>
    <row r="39" spans="1:27" x14ac:dyDescent="0.25">
      <c r="A39" t="s">
        <v>7</v>
      </c>
      <c r="B39">
        <v>0.03</v>
      </c>
      <c r="D39" t="s">
        <v>5</v>
      </c>
      <c r="E39">
        <f>E40*$B$5</f>
        <v>0.3</v>
      </c>
      <c r="F39">
        <f t="shared" ref="F39" si="52">F40*$B$5</f>
        <v>0.6</v>
      </c>
      <c r="G39">
        <f t="shared" ref="G39" si="53">G40*$B$5</f>
        <v>0.89999999999999991</v>
      </c>
      <c r="H39">
        <f t="shared" ref="H39" si="54">H40*$B$5</f>
        <v>1.2</v>
      </c>
      <c r="I39">
        <f t="shared" ref="I39" si="55">I40*$B$5</f>
        <v>1.5</v>
      </c>
      <c r="J39">
        <f t="shared" ref="J39" si="56">J40*$B$5</f>
        <v>1.7999999999999998</v>
      </c>
      <c r="K39">
        <f t="shared" ref="K39" si="57">K40*$B$5</f>
        <v>2.1</v>
      </c>
      <c r="L39">
        <f t="shared" ref="L39" si="58">L40*$B$5</f>
        <v>2.4</v>
      </c>
      <c r="M39">
        <f t="shared" ref="M39" si="59">M40*$B$5</f>
        <v>2.6999999999999997</v>
      </c>
      <c r="N39">
        <f t="shared" ref="N39" si="60">N40*$B$5</f>
        <v>3</v>
      </c>
      <c r="P39" s="1"/>
      <c r="Q39" t="s">
        <v>5</v>
      </c>
      <c r="R39">
        <f>R40*$B$5</f>
        <v>0.3</v>
      </c>
      <c r="S39">
        <f t="shared" ref="S39" si="61">S40*$B$5</f>
        <v>0.6</v>
      </c>
      <c r="T39">
        <f t="shared" ref="T39" si="62">T40*$B$5</f>
        <v>0.89999999999999991</v>
      </c>
      <c r="U39">
        <f t="shared" ref="U39" si="63">U40*$B$5</f>
        <v>1.2</v>
      </c>
      <c r="V39">
        <f t="shared" ref="V39" si="64">V40*$B$5</f>
        <v>1.5</v>
      </c>
      <c r="W39">
        <f t="shared" ref="W39" si="65">W40*$B$5</f>
        <v>1.7999999999999998</v>
      </c>
      <c r="X39">
        <f t="shared" ref="X39" si="66">X40*$B$5</f>
        <v>2.1</v>
      </c>
      <c r="Y39">
        <f t="shared" ref="Y39" si="67">Y40*$B$5</f>
        <v>2.4</v>
      </c>
      <c r="Z39">
        <f t="shared" ref="Z39" si="68">Z40*$B$5</f>
        <v>2.6999999999999997</v>
      </c>
      <c r="AA39">
        <f t="shared" ref="AA39" si="69">AA40*$B$5</f>
        <v>3</v>
      </c>
    </row>
    <row r="40" spans="1:27" x14ac:dyDescent="0.25">
      <c r="C40" s="1" t="s">
        <v>4</v>
      </c>
      <c r="E40">
        <v>10</v>
      </c>
      <c r="F40">
        <v>20</v>
      </c>
      <c r="G40">
        <v>30</v>
      </c>
      <c r="H40">
        <v>40</v>
      </c>
      <c r="I40">
        <v>50</v>
      </c>
      <c r="J40">
        <v>60</v>
      </c>
      <c r="K40">
        <v>70</v>
      </c>
      <c r="L40">
        <v>80</v>
      </c>
      <c r="M40">
        <v>90</v>
      </c>
      <c r="N40">
        <v>100</v>
      </c>
      <c r="P40" s="1" t="s">
        <v>4</v>
      </c>
      <c r="R40">
        <v>10</v>
      </c>
      <c r="S40">
        <v>20</v>
      </c>
      <c r="T40">
        <v>30</v>
      </c>
      <c r="U40">
        <v>40</v>
      </c>
      <c r="V40">
        <v>50</v>
      </c>
      <c r="W40">
        <v>60</v>
      </c>
      <c r="X40">
        <v>70</v>
      </c>
      <c r="Y40">
        <v>80</v>
      </c>
      <c r="Z40">
        <v>90</v>
      </c>
      <c r="AA40">
        <v>100</v>
      </c>
    </row>
    <row r="41" spans="1:27" x14ac:dyDescent="0.25">
      <c r="C41" s="1">
        <f>D41*$B$38*2/100</f>
        <v>0.32</v>
      </c>
      <c r="D41">
        <v>100</v>
      </c>
      <c r="E41" s="2">
        <f>E$6*$B$5</f>
        <v>0.3</v>
      </c>
      <c r="F41" s="2">
        <f t="shared" ref="F41:N50" si="70">F$6*$B$5</f>
        <v>0.6</v>
      </c>
      <c r="G41" s="2">
        <f t="shared" si="70"/>
        <v>0.89999999999999991</v>
      </c>
      <c r="H41" s="2">
        <f t="shared" si="70"/>
        <v>1.2</v>
      </c>
      <c r="I41" s="2">
        <f t="shared" si="70"/>
        <v>1.5</v>
      </c>
      <c r="J41" s="2">
        <f t="shared" si="70"/>
        <v>1.7999999999999998</v>
      </c>
      <c r="K41" s="2">
        <f t="shared" si="70"/>
        <v>2.1</v>
      </c>
      <c r="L41" s="2">
        <f t="shared" si="70"/>
        <v>2.4</v>
      </c>
      <c r="M41" s="2">
        <f t="shared" si="70"/>
        <v>2.6999999999999997</v>
      </c>
      <c r="N41" s="2">
        <f t="shared" si="70"/>
        <v>3</v>
      </c>
      <c r="P41" s="1">
        <f>Q41*$B$4*2/100</f>
        <v>0.8</v>
      </c>
      <c r="Q41">
        <v>100</v>
      </c>
      <c r="R41" s="2">
        <f>24-E41*$C$41</f>
        <v>23.904</v>
      </c>
      <c r="S41" s="2">
        <f t="shared" ref="S41:AA41" si="71">24-F41*$C$41</f>
        <v>23.808</v>
      </c>
      <c r="T41" s="2">
        <f t="shared" si="71"/>
        <v>23.712</v>
      </c>
      <c r="U41" s="2">
        <f t="shared" si="71"/>
        <v>23.616</v>
      </c>
      <c r="V41" s="2">
        <f t="shared" si="71"/>
        <v>23.52</v>
      </c>
      <c r="W41" s="2">
        <f t="shared" si="71"/>
        <v>23.423999999999999</v>
      </c>
      <c r="X41" s="2">
        <f t="shared" si="71"/>
        <v>23.327999999999999</v>
      </c>
      <c r="Y41" s="2">
        <f t="shared" si="71"/>
        <v>23.231999999999999</v>
      </c>
      <c r="Z41" s="2">
        <f t="shared" si="71"/>
        <v>23.135999999999999</v>
      </c>
      <c r="AA41" s="2">
        <f t="shared" si="71"/>
        <v>23.04</v>
      </c>
    </row>
    <row r="42" spans="1:27" x14ac:dyDescent="0.25">
      <c r="C42" s="1">
        <f t="shared" ref="C42:C50" si="72">D42*$B$38*2/100</f>
        <v>0.64</v>
      </c>
      <c r="D42">
        <f>D41+100</f>
        <v>200</v>
      </c>
      <c r="E42" s="2">
        <f t="shared" ref="E42:E50" si="73">E$6*$B$5</f>
        <v>0.3</v>
      </c>
      <c r="F42" s="2">
        <f t="shared" si="70"/>
        <v>0.6</v>
      </c>
      <c r="G42" s="2">
        <f t="shared" si="70"/>
        <v>0.89999999999999991</v>
      </c>
      <c r="H42" s="2">
        <f t="shared" si="70"/>
        <v>1.2</v>
      </c>
      <c r="I42" s="2">
        <f t="shared" si="70"/>
        <v>1.5</v>
      </c>
      <c r="J42" s="2">
        <f t="shared" si="70"/>
        <v>1.7999999999999998</v>
      </c>
      <c r="K42" s="2">
        <f t="shared" si="70"/>
        <v>2.1</v>
      </c>
      <c r="L42" s="2">
        <f t="shared" si="70"/>
        <v>2.4</v>
      </c>
      <c r="M42" s="2">
        <f t="shared" si="70"/>
        <v>2.6999999999999997</v>
      </c>
      <c r="N42" s="2">
        <f t="shared" si="70"/>
        <v>3</v>
      </c>
      <c r="P42" s="1">
        <f t="shared" ref="P42:P50" si="74">Q42*$B$4*2/100</f>
        <v>1.6</v>
      </c>
      <c r="Q42">
        <f>Q41+100</f>
        <v>200</v>
      </c>
      <c r="R42" s="2">
        <f>24-E42*$C$42</f>
        <v>23.808</v>
      </c>
      <c r="S42" s="2">
        <f t="shared" ref="S42:AA42" si="75">24-F42*$C$42</f>
        <v>23.616</v>
      </c>
      <c r="T42" s="2">
        <f t="shared" si="75"/>
        <v>23.423999999999999</v>
      </c>
      <c r="U42" s="2">
        <f t="shared" si="75"/>
        <v>23.231999999999999</v>
      </c>
      <c r="V42" s="2">
        <f t="shared" si="75"/>
        <v>23.04</v>
      </c>
      <c r="W42" s="2">
        <f t="shared" si="75"/>
        <v>22.847999999999999</v>
      </c>
      <c r="X42" s="2">
        <f t="shared" si="75"/>
        <v>22.655999999999999</v>
      </c>
      <c r="Y42" s="2">
        <f t="shared" si="75"/>
        <v>22.463999999999999</v>
      </c>
      <c r="Z42" s="2">
        <f t="shared" si="75"/>
        <v>22.271999999999998</v>
      </c>
      <c r="AA42" s="2">
        <f t="shared" si="75"/>
        <v>22.08</v>
      </c>
    </row>
    <row r="43" spans="1:27" x14ac:dyDescent="0.25">
      <c r="C43" s="1">
        <f t="shared" si="72"/>
        <v>0.96</v>
      </c>
      <c r="D43">
        <f t="shared" ref="D43:D50" si="76">D42+100</f>
        <v>300</v>
      </c>
      <c r="E43" s="2">
        <f t="shared" si="73"/>
        <v>0.3</v>
      </c>
      <c r="F43" s="2">
        <f t="shared" si="70"/>
        <v>0.6</v>
      </c>
      <c r="G43" s="2">
        <f t="shared" si="70"/>
        <v>0.89999999999999991</v>
      </c>
      <c r="H43" s="2">
        <f t="shared" si="70"/>
        <v>1.2</v>
      </c>
      <c r="I43" s="2">
        <f t="shared" si="70"/>
        <v>1.5</v>
      </c>
      <c r="J43" s="2">
        <f t="shared" si="70"/>
        <v>1.7999999999999998</v>
      </c>
      <c r="K43" s="2">
        <f t="shared" si="70"/>
        <v>2.1</v>
      </c>
      <c r="L43" s="2">
        <f t="shared" si="70"/>
        <v>2.4</v>
      </c>
      <c r="M43" s="2">
        <f t="shared" si="70"/>
        <v>2.6999999999999997</v>
      </c>
      <c r="N43" s="2">
        <f t="shared" si="70"/>
        <v>3</v>
      </c>
      <c r="P43" s="1">
        <f t="shared" si="74"/>
        <v>2.4</v>
      </c>
      <c r="Q43">
        <f t="shared" ref="Q43:Q50" si="77">Q42+100</f>
        <v>300</v>
      </c>
      <c r="R43" s="2">
        <f>24-E43*$C$43</f>
        <v>23.712</v>
      </c>
      <c r="S43" s="2">
        <f t="shared" ref="S43:AA43" si="78">24-F43*$C$43</f>
        <v>23.423999999999999</v>
      </c>
      <c r="T43" s="2">
        <f t="shared" si="78"/>
        <v>23.135999999999999</v>
      </c>
      <c r="U43" s="2">
        <f t="shared" si="78"/>
        <v>22.847999999999999</v>
      </c>
      <c r="V43" s="2">
        <f t="shared" si="78"/>
        <v>22.56</v>
      </c>
      <c r="W43" s="2">
        <f t="shared" si="78"/>
        <v>22.271999999999998</v>
      </c>
      <c r="X43" s="2">
        <f t="shared" si="78"/>
        <v>21.984000000000002</v>
      </c>
      <c r="Y43" s="2">
        <f t="shared" si="78"/>
        <v>21.696000000000002</v>
      </c>
      <c r="Z43" s="2">
        <f t="shared" si="78"/>
        <v>21.408000000000001</v>
      </c>
      <c r="AA43" s="2">
        <f t="shared" si="78"/>
        <v>21.12</v>
      </c>
    </row>
    <row r="44" spans="1:27" x14ac:dyDescent="0.25">
      <c r="C44" s="1">
        <f t="shared" si="72"/>
        <v>1.28</v>
      </c>
      <c r="D44">
        <f t="shared" si="76"/>
        <v>400</v>
      </c>
      <c r="E44" s="2">
        <f t="shared" si="73"/>
        <v>0.3</v>
      </c>
      <c r="F44" s="2">
        <f t="shared" si="70"/>
        <v>0.6</v>
      </c>
      <c r="G44" s="2">
        <f t="shared" si="70"/>
        <v>0.89999999999999991</v>
      </c>
      <c r="H44" s="2">
        <f t="shared" si="70"/>
        <v>1.2</v>
      </c>
      <c r="I44" s="2">
        <f t="shared" si="70"/>
        <v>1.5</v>
      </c>
      <c r="J44" s="2">
        <f t="shared" si="70"/>
        <v>1.7999999999999998</v>
      </c>
      <c r="K44" s="2">
        <f t="shared" si="70"/>
        <v>2.1</v>
      </c>
      <c r="L44" s="2">
        <f t="shared" si="70"/>
        <v>2.4</v>
      </c>
      <c r="M44" s="2">
        <f t="shared" si="70"/>
        <v>2.6999999999999997</v>
      </c>
      <c r="N44" s="2">
        <f t="shared" si="70"/>
        <v>3</v>
      </c>
      <c r="P44" s="1">
        <f t="shared" si="74"/>
        <v>3.2</v>
      </c>
      <c r="Q44">
        <f t="shared" si="77"/>
        <v>400</v>
      </c>
      <c r="R44" s="2">
        <f>24-E44*$C$44</f>
        <v>23.616</v>
      </c>
      <c r="S44" s="2">
        <f t="shared" ref="S44:AA44" si="79">24-F44*$C$44</f>
        <v>23.231999999999999</v>
      </c>
      <c r="T44" s="2">
        <f t="shared" si="79"/>
        <v>22.847999999999999</v>
      </c>
      <c r="U44" s="2">
        <f t="shared" si="79"/>
        <v>22.463999999999999</v>
      </c>
      <c r="V44" s="2">
        <f t="shared" si="79"/>
        <v>22.08</v>
      </c>
      <c r="W44" s="2">
        <f t="shared" si="79"/>
        <v>21.696000000000002</v>
      </c>
      <c r="X44" s="2">
        <f t="shared" si="79"/>
        <v>21.312000000000001</v>
      </c>
      <c r="Y44" s="2">
        <f t="shared" si="79"/>
        <v>20.928000000000001</v>
      </c>
      <c r="Z44" s="2">
        <f t="shared" si="79"/>
        <v>20.544</v>
      </c>
      <c r="AA44" s="2">
        <f t="shared" si="79"/>
        <v>20.16</v>
      </c>
    </row>
    <row r="45" spans="1:27" x14ac:dyDescent="0.25">
      <c r="C45" s="1">
        <f t="shared" si="72"/>
        <v>1.6</v>
      </c>
      <c r="D45">
        <f t="shared" si="76"/>
        <v>500</v>
      </c>
      <c r="E45" s="2">
        <f t="shared" si="73"/>
        <v>0.3</v>
      </c>
      <c r="F45" s="2">
        <f t="shared" si="70"/>
        <v>0.6</v>
      </c>
      <c r="G45" s="2">
        <f t="shared" si="70"/>
        <v>0.89999999999999991</v>
      </c>
      <c r="H45" s="2">
        <f t="shared" si="70"/>
        <v>1.2</v>
      </c>
      <c r="I45" s="2">
        <f t="shared" si="70"/>
        <v>1.5</v>
      </c>
      <c r="J45" s="2">
        <f t="shared" si="70"/>
        <v>1.7999999999999998</v>
      </c>
      <c r="K45" s="2">
        <f t="shared" si="70"/>
        <v>2.1</v>
      </c>
      <c r="L45" s="2">
        <f t="shared" si="70"/>
        <v>2.4</v>
      </c>
      <c r="M45" s="2">
        <f t="shared" si="70"/>
        <v>2.6999999999999997</v>
      </c>
      <c r="N45" s="2">
        <f t="shared" si="70"/>
        <v>3</v>
      </c>
      <c r="P45" s="1">
        <f t="shared" si="74"/>
        <v>4</v>
      </c>
      <c r="Q45">
        <f t="shared" si="77"/>
        <v>500</v>
      </c>
      <c r="R45" s="2">
        <f>24-E45*$C$45</f>
        <v>23.52</v>
      </c>
      <c r="S45" s="2">
        <f t="shared" ref="S45:AA45" si="80">24-F45*$C$45</f>
        <v>23.04</v>
      </c>
      <c r="T45" s="2">
        <f t="shared" si="80"/>
        <v>22.56</v>
      </c>
      <c r="U45" s="2">
        <f t="shared" si="80"/>
        <v>22.08</v>
      </c>
      <c r="V45" s="2">
        <f t="shared" si="80"/>
        <v>21.6</v>
      </c>
      <c r="W45" s="2">
        <f t="shared" si="80"/>
        <v>21.12</v>
      </c>
      <c r="X45" s="2">
        <f t="shared" si="80"/>
        <v>20.64</v>
      </c>
      <c r="Y45" s="2">
        <f t="shared" si="80"/>
        <v>20.16</v>
      </c>
      <c r="Z45" s="2">
        <f t="shared" si="80"/>
        <v>19.68</v>
      </c>
      <c r="AA45" s="2">
        <f t="shared" si="80"/>
        <v>19.2</v>
      </c>
    </row>
    <row r="46" spans="1:27" x14ac:dyDescent="0.25">
      <c r="C46" s="1">
        <f t="shared" si="72"/>
        <v>1.92</v>
      </c>
      <c r="D46">
        <f t="shared" si="76"/>
        <v>600</v>
      </c>
      <c r="E46" s="2">
        <f t="shared" si="73"/>
        <v>0.3</v>
      </c>
      <c r="F46" s="2">
        <f t="shared" si="70"/>
        <v>0.6</v>
      </c>
      <c r="G46" s="2">
        <f t="shared" si="70"/>
        <v>0.89999999999999991</v>
      </c>
      <c r="H46" s="2">
        <f t="shared" si="70"/>
        <v>1.2</v>
      </c>
      <c r="I46" s="2">
        <f t="shared" si="70"/>
        <v>1.5</v>
      </c>
      <c r="J46" s="2">
        <f t="shared" si="70"/>
        <v>1.7999999999999998</v>
      </c>
      <c r="K46" s="2">
        <f t="shared" si="70"/>
        <v>2.1</v>
      </c>
      <c r="L46" s="2">
        <f t="shared" si="70"/>
        <v>2.4</v>
      </c>
      <c r="M46" s="2">
        <f t="shared" si="70"/>
        <v>2.6999999999999997</v>
      </c>
      <c r="N46" s="2">
        <f t="shared" si="70"/>
        <v>3</v>
      </c>
      <c r="P46" s="1">
        <f t="shared" si="74"/>
        <v>4.8</v>
      </c>
      <c r="Q46">
        <f t="shared" si="77"/>
        <v>600</v>
      </c>
      <c r="R46" s="2">
        <f>24-E46*$C$46</f>
        <v>23.423999999999999</v>
      </c>
      <c r="S46" s="2">
        <f t="shared" ref="S46:AA46" si="81">24-F46*$C$46</f>
        <v>22.847999999999999</v>
      </c>
      <c r="T46" s="2">
        <f t="shared" si="81"/>
        <v>22.271999999999998</v>
      </c>
      <c r="U46" s="2">
        <f t="shared" si="81"/>
        <v>21.696000000000002</v>
      </c>
      <c r="V46" s="2">
        <f t="shared" si="81"/>
        <v>21.12</v>
      </c>
      <c r="W46" s="2">
        <f t="shared" si="81"/>
        <v>20.544</v>
      </c>
      <c r="X46" s="2">
        <f t="shared" si="81"/>
        <v>19.968</v>
      </c>
      <c r="Y46" s="2">
        <f t="shared" si="81"/>
        <v>19.391999999999999</v>
      </c>
      <c r="Z46" s="2">
        <f t="shared" si="81"/>
        <v>18.816000000000003</v>
      </c>
      <c r="AA46" s="2">
        <f t="shared" si="81"/>
        <v>18.240000000000002</v>
      </c>
    </row>
    <row r="47" spans="1:27" x14ac:dyDescent="0.25">
      <c r="C47" s="1">
        <f t="shared" si="72"/>
        <v>2.2400000000000002</v>
      </c>
      <c r="D47">
        <f t="shared" si="76"/>
        <v>700</v>
      </c>
      <c r="E47" s="2">
        <f t="shared" si="73"/>
        <v>0.3</v>
      </c>
      <c r="F47" s="2">
        <f t="shared" si="70"/>
        <v>0.6</v>
      </c>
      <c r="G47" s="2">
        <f t="shared" si="70"/>
        <v>0.89999999999999991</v>
      </c>
      <c r="H47" s="2">
        <f t="shared" si="70"/>
        <v>1.2</v>
      </c>
      <c r="I47" s="2">
        <f t="shared" si="70"/>
        <v>1.5</v>
      </c>
      <c r="J47" s="2">
        <f t="shared" si="70"/>
        <v>1.7999999999999998</v>
      </c>
      <c r="K47" s="2">
        <f t="shared" si="70"/>
        <v>2.1</v>
      </c>
      <c r="L47" s="2">
        <f t="shared" si="70"/>
        <v>2.4</v>
      </c>
      <c r="M47" s="2">
        <f t="shared" si="70"/>
        <v>2.6999999999999997</v>
      </c>
      <c r="N47" s="2">
        <f t="shared" si="70"/>
        <v>3</v>
      </c>
      <c r="P47" s="1">
        <f t="shared" si="74"/>
        <v>5.6</v>
      </c>
      <c r="Q47">
        <f t="shared" si="77"/>
        <v>700</v>
      </c>
      <c r="R47" s="2">
        <f>24-E47*$C$47</f>
        <v>23.327999999999999</v>
      </c>
      <c r="S47" s="2">
        <f t="shared" ref="S47:AA47" si="82">24-F47*$C$47</f>
        <v>22.655999999999999</v>
      </c>
      <c r="T47" s="2">
        <f t="shared" si="82"/>
        <v>21.984000000000002</v>
      </c>
      <c r="U47" s="2">
        <f t="shared" si="82"/>
        <v>21.312000000000001</v>
      </c>
      <c r="V47" s="2">
        <f t="shared" si="82"/>
        <v>20.64</v>
      </c>
      <c r="W47" s="2">
        <f t="shared" si="82"/>
        <v>19.968</v>
      </c>
      <c r="X47" s="2">
        <f t="shared" si="82"/>
        <v>19.295999999999999</v>
      </c>
      <c r="Y47" s="2">
        <f t="shared" si="82"/>
        <v>18.623999999999999</v>
      </c>
      <c r="Z47" s="2">
        <f t="shared" si="82"/>
        <v>17.951999999999998</v>
      </c>
      <c r="AA47" s="2">
        <f t="shared" si="82"/>
        <v>17.28</v>
      </c>
    </row>
    <row r="48" spans="1:27" x14ac:dyDescent="0.25">
      <c r="C48" s="1">
        <f t="shared" si="72"/>
        <v>2.56</v>
      </c>
      <c r="D48">
        <f t="shared" si="76"/>
        <v>800</v>
      </c>
      <c r="E48" s="2">
        <f t="shared" si="73"/>
        <v>0.3</v>
      </c>
      <c r="F48" s="2">
        <f t="shared" si="70"/>
        <v>0.6</v>
      </c>
      <c r="G48" s="2">
        <f t="shared" si="70"/>
        <v>0.89999999999999991</v>
      </c>
      <c r="H48" s="2">
        <f t="shared" si="70"/>
        <v>1.2</v>
      </c>
      <c r="I48" s="2">
        <f t="shared" si="70"/>
        <v>1.5</v>
      </c>
      <c r="J48" s="2">
        <f t="shared" si="70"/>
        <v>1.7999999999999998</v>
      </c>
      <c r="K48" s="2">
        <f t="shared" si="70"/>
        <v>2.1</v>
      </c>
      <c r="L48" s="2">
        <f t="shared" si="70"/>
        <v>2.4</v>
      </c>
      <c r="M48" s="2">
        <f t="shared" si="70"/>
        <v>2.6999999999999997</v>
      </c>
      <c r="N48" s="2">
        <f t="shared" si="70"/>
        <v>3</v>
      </c>
      <c r="P48" s="1">
        <f t="shared" si="74"/>
        <v>6.4</v>
      </c>
      <c r="Q48">
        <f t="shared" si="77"/>
        <v>800</v>
      </c>
      <c r="R48" s="2">
        <f>24-E48*$C$48</f>
        <v>23.231999999999999</v>
      </c>
      <c r="S48" s="2">
        <f t="shared" ref="S48:AA48" si="83">24-F48*$C$48</f>
        <v>22.463999999999999</v>
      </c>
      <c r="T48" s="2">
        <f t="shared" si="83"/>
        <v>21.696000000000002</v>
      </c>
      <c r="U48" s="2">
        <f t="shared" si="83"/>
        <v>20.928000000000001</v>
      </c>
      <c r="V48" s="2">
        <f t="shared" si="83"/>
        <v>20.16</v>
      </c>
      <c r="W48" s="2">
        <f t="shared" si="83"/>
        <v>19.391999999999999</v>
      </c>
      <c r="X48" s="2">
        <f t="shared" si="83"/>
        <v>18.623999999999999</v>
      </c>
      <c r="Y48" s="2">
        <f t="shared" si="83"/>
        <v>17.856000000000002</v>
      </c>
      <c r="Z48" s="2">
        <f t="shared" si="83"/>
        <v>17.088000000000001</v>
      </c>
      <c r="AA48" s="2">
        <f t="shared" si="83"/>
        <v>16.32</v>
      </c>
    </row>
    <row r="49" spans="3:27" x14ac:dyDescent="0.25">
      <c r="C49" s="1">
        <f t="shared" si="72"/>
        <v>2.88</v>
      </c>
      <c r="D49">
        <f t="shared" si="76"/>
        <v>900</v>
      </c>
      <c r="E49" s="2">
        <f t="shared" si="73"/>
        <v>0.3</v>
      </c>
      <c r="F49" s="2">
        <f t="shared" si="70"/>
        <v>0.6</v>
      </c>
      <c r="G49" s="2">
        <f t="shared" si="70"/>
        <v>0.89999999999999991</v>
      </c>
      <c r="H49" s="2">
        <f t="shared" si="70"/>
        <v>1.2</v>
      </c>
      <c r="I49" s="2">
        <f t="shared" si="70"/>
        <v>1.5</v>
      </c>
      <c r="J49" s="2">
        <f t="shared" si="70"/>
        <v>1.7999999999999998</v>
      </c>
      <c r="K49" s="2">
        <f t="shared" si="70"/>
        <v>2.1</v>
      </c>
      <c r="L49" s="2">
        <f t="shared" si="70"/>
        <v>2.4</v>
      </c>
      <c r="M49" s="2">
        <f t="shared" si="70"/>
        <v>2.6999999999999997</v>
      </c>
      <c r="N49" s="2">
        <f t="shared" si="70"/>
        <v>3</v>
      </c>
      <c r="P49" s="1">
        <f t="shared" si="74"/>
        <v>7.2</v>
      </c>
      <c r="Q49">
        <f t="shared" si="77"/>
        <v>900</v>
      </c>
      <c r="R49" s="2">
        <f>24-E49*$C$49</f>
        <v>23.135999999999999</v>
      </c>
      <c r="S49" s="2">
        <f t="shared" ref="S49:AA49" si="84">24-F49*$C$49</f>
        <v>22.271999999999998</v>
      </c>
      <c r="T49" s="2">
        <f t="shared" si="84"/>
        <v>21.408000000000001</v>
      </c>
      <c r="U49" s="2">
        <f t="shared" si="84"/>
        <v>20.544</v>
      </c>
      <c r="V49" s="2">
        <f t="shared" si="84"/>
        <v>19.68</v>
      </c>
      <c r="W49" s="2">
        <f t="shared" si="84"/>
        <v>18.816000000000003</v>
      </c>
      <c r="X49" s="2">
        <f t="shared" si="84"/>
        <v>17.951999999999998</v>
      </c>
      <c r="Y49" s="2">
        <f t="shared" si="84"/>
        <v>17.088000000000001</v>
      </c>
      <c r="Z49" s="2">
        <f t="shared" si="84"/>
        <v>16.224</v>
      </c>
      <c r="AA49" s="2">
        <f t="shared" si="84"/>
        <v>15.36</v>
      </c>
    </row>
    <row r="50" spans="3:27" x14ac:dyDescent="0.25">
      <c r="C50" s="1">
        <f t="shared" si="72"/>
        <v>3.2</v>
      </c>
      <c r="D50">
        <f t="shared" si="76"/>
        <v>1000</v>
      </c>
      <c r="E50" s="2">
        <f t="shared" si="73"/>
        <v>0.3</v>
      </c>
      <c r="F50" s="2">
        <f t="shared" si="70"/>
        <v>0.6</v>
      </c>
      <c r="G50" s="2">
        <f t="shared" si="70"/>
        <v>0.89999999999999991</v>
      </c>
      <c r="H50" s="2">
        <f t="shared" si="70"/>
        <v>1.2</v>
      </c>
      <c r="I50" s="2">
        <f t="shared" si="70"/>
        <v>1.5</v>
      </c>
      <c r="J50" s="2">
        <f t="shared" si="70"/>
        <v>1.7999999999999998</v>
      </c>
      <c r="K50" s="2">
        <f t="shared" si="70"/>
        <v>2.1</v>
      </c>
      <c r="L50" s="2">
        <f t="shared" si="70"/>
        <v>2.4</v>
      </c>
      <c r="M50" s="2">
        <f t="shared" si="70"/>
        <v>2.6999999999999997</v>
      </c>
      <c r="N50" s="2">
        <f t="shared" si="70"/>
        <v>3</v>
      </c>
      <c r="P50" s="1">
        <f t="shared" si="74"/>
        <v>8</v>
      </c>
      <c r="Q50">
        <f t="shared" si="77"/>
        <v>1000</v>
      </c>
      <c r="R50" s="2">
        <f>24-E50*$C$50</f>
        <v>23.04</v>
      </c>
      <c r="S50" s="2">
        <f t="shared" ref="S50:AA50" si="85">24-F50*$C$50</f>
        <v>22.08</v>
      </c>
      <c r="T50" s="2">
        <f t="shared" si="85"/>
        <v>21.12</v>
      </c>
      <c r="U50" s="2">
        <f t="shared" si="85"/>
        <v>20.16</v>
      </c>
      <c r="V50" s="2">
        <f t="shared" si="85"/>
        <v>19.2</v>
      </c>
      <c r="W50" s="2">
        <f t="shared" si="85"/>
        <v>18.240000000000002</v>
      </c>
      <c r="X50" s="2">
        <f t="shared" si="85"/>
        <v>17.28</v>
      </c>
      <c r="Y50" s="2">
        <f t="shared" si="85"/>
        <v>16.32</v>
      </c>
      <c r="Z50" s="2">
        <f t="shared" si="85"/>
        <v>15.360000000000001</v>
      </c>
      <c r="AA50" s="2">
        <f t="shared" si="85"/>
        <v>14.399999999999999</v>
      </c>
    </row>
  </sheetData>
  <mergeCells count="2">
    <mergeCell ref="D4:N4"/>
    <mergeCell ref="Q4:AA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A50"/>
  <sheetViews>
    <sheetView workbookViewId="0">
      <selection activeCell="B5" sqref="B5"/>
    </sheetView>
  </sheetViews>
  <sheetFormatPr defaultRowHeight="15" x14ac:dyDescent="0.25"/>
  <cols>
    <col min="3" max="3" width="8.85546875" style="1"/>
    <col min="14" max="14" width="7.140625" bestFit="1" customWidth="1"/>
  </cols>
  <sheetData>
    <row r="2" spans="1:27" x14ac:dyDescent="0.25">
      <c r="A2" t="s">
        <v>3</v>
      </c>
      <c r="B2">
        <v>254</v>
      </c>
    </row>
    <row r="3" spans="1:27" x14ac:dyDescent="0.25">
      <c r="A3" t="s">
        <v>0</v>
      </c>
      <c r="B3">
        <v>16</v>
      </c>
    </row>
    <row r="4" spans="1:27" x14ac:dyDescent="0.25">
      <c r="A4" t="s">
        <v>1</v>
      </c>
      <c r="B4">
        <v>0.4</v>
      </c>
    </row>
    <row r="5" spans="1:27" x14ac:dyDescent="0.25">
      <c r="A5" t="s">
        <v>2</v>
      </c>
      <c r="B5">
        <f>24*0.089</f>
        <v>2.1360000000000001</v>
      </c>
      <c r="D5" t="s">
        <v>5</v>
      </c>
      <c r="E5">
        <f>E6*$B$5</f>
        <v>21.36</v>
      </c>
      <c r="F5">
        <f t="shared" ref="F5:N5" si="0">F6*$B$5</f>
        <v>32.04</v>
      </c>
      <c r="G5">
        <f t="shared" si="0"/>
        <v>42.72</v>
      </c>
      <c r="H5">
        <f t="shared" si="0"/>
        <v>53.400000000000006</v>
      </c>
      <c r="I5">
        <f t="shared" si="0"/>
        <v>64.08</v>
      </c>
      <c r="J5">
        <f t="shared" si="0"/>
        <v>74.760000000000005</v>
      </c>
      <c r="K5">
        <f t="shared" si="0"/>
        <v>85.44</v>
      </c>
      <c r="L5">
        <f t="shared" si="0"/>
        <v>96.12</v>
      </c>
      <c r="M5">
        <f t="shared" si="0"/>
        <v>106.80000000000001</v>
      </c>
      <c r="N5">
        <f t="shared" si="0"/>
        <v>117.48</v>
      </c>
      <c r="P5" s="1"/>
      <c r="Q5" t="s">
        <v>5</v>
      </c>
      <c r="R5">
        <f>R6*$B$5</f>
        <v>21.36</v>
      </c>
      <c r="S5">
        <f t="shared" ref="S5" si="1">S6*$B$5</f>
        <v>32.04</v>
      </c>
      <c r="T5">
        <f t="shared" ref="T5" si="2">T6*$B$5</f>
        <v>42.72</v>
      </c>
      <c r="U5">
        <f t="shared" ref="U5" si="3">U6*$B$5</f>
        <v>53.400000000000006</v>
      </c>
      <c r="V5">
        <f t="shared" ref="V5" si="4">V6*$B$5</f>
        <v>64.08</v>
      </c>
      <c r="W5">
        <f t="shared" ref="W5" si="5">W6*$B$5</f>
        <v>74.760000000000005</v>
      </c>
      <c r="X5">
        <f t="shared" ref="X5" si="6">X6*$B$5</f>
        <v>85.44</v>
      </c>
      <c r="Y5">
        <f t="shared" ref="Y5" si="7">Y6*$B$5</f>
        <v>96.12</v>
      </c>
      <c r="Z5">
        <f t="shared" ref="Z5" si="8">Z6*$B$5</f>
        <v>106.80000000000001</v>
      </c>
      <c r="AA5">
        <f t="shared" ref="AA5" si="9">AA6*$B$5</f>
        <v>117.48</v>
      </c>
    </row>
    <row r="6" spans="1:27" x14ac:dyDescent="0.25">
      <c r="C6" s="1" t="s">
        <v>4</v>
      </c>
      <c r="E6">
        <v>10</v>
      </c>
      <c r="F6">
        <v>15</v>
      </c>
      <c r="G6">
        <v>20</v>
      </c>
      <c r="H6">
        <v>25</v>
      </c>
      <c r="I6">
        <v>30</v>
      </c>
      <c r="J6">
        <v>35</v>
      </c>
      <c r="K6">
        <v>40</v>
      </c>
      <c r="L6">
        <v>45</v>
      </c>
      <c r="M6">
        <v>50</v>
      </c>
      <c r="N6">
        <v>55</v>
      </c>
      <c r="P6" s="1" t="s">
        <v>4</v>
      </c>
      <c r="R6">
        <v>10</v>
      </c>
      <c r="S6">
        <v>15</v>
      </c>
      <c r="T6">
        <v>20</v>
      </c>
      <c r="U6">
        <v>25</v>
      </c>
      <c r="V6">
        <v>30</v>
      </c>
      <c r="W6">
        <v>35</v>
      </c>
      <c r="X6">
        <v>40</v>
      </c>
      <c r="Y6">
        <v>45</v>
      </c>
      <c r="Z6">
        <v>50</v>
      </c>
      <c r="AA6">
        <v>55</v>
      </c>
    </row>
    <row r="7" spans="1:27" x14ac:dyDescent="0.25">
      <c r="C7" s="1">
        <f>D7*$B$4*2/100</f>
        <v>0.8</v>
      </c>
      <c r="D7">
        <v>100</v>
      </c>
      <c r="E7" s="2">
        <f>(24-((576-4*$C7*E$5)^0.5))/(2*$C7)</f>
        <v>0.91809671954816929</v>
      </c>
      <c r="F7" s="2">
        <f t="shared" ref="F7:N16" si="10">(24-((576-4*$C7*F$5)^0.5))/(2*$C7)</f>
        <v>1.400367652028236</v>
      </c>
      <c r="G7" s="2">
        <f t="shared" si="10"/>
        <v>1.9003816849497479</v>
      </c>
      <c r="H7" s="2">
        <f t="shared" si="10"/>
        <v>2.4202543745908756</v>
      </c>
      <c r="I7" s="2">
        <f t="shared" si="10"/>
        <v>2.9625584113566727</v>
      </c>
      <c r="J7" s="2">
        <f t="shared" si="10"/>
        <v>3.5304751624140951</v>
      </c>
      <c r="K7" s="2">
        <f t="shared" si="10"/>
        <v>4.1280176600584939</v>
      </c>
      <c r="L7" s="2">
        <f t="shared" si="10"/>
        <v>4.7603711004743943</v>
      </c>
      <c r="M7" s="2">
        <f t="shared" si="10"/>
        <v>5.434436765145505</v>
      </c>
      <c r="N7" s="2">
        <f t="shared" si="10"/>
        <v>6.15975113472477</v>
      </c>
      <c r="P7" s="1">
        <f>Q7*$B$4*2/100</f>
        <v>0.8</v>
      </c>
      <c r="Q7">
        <v>100</v>
      </c>
      <c r="R7" s="2">
        <f>R$5/E7</f>
        <v>23.265522624361491</v>
      </c>
      <c r="S7" s="2">
        <f t="shared" ref="S7:S16" si="11">S$5/F7</f>
        <v>22.879705878377408</v>
      </c>
      <c r="T7" s="2">
        <f t="shared" ref="T7:T16" si="12">T$5/G7</f>
        <v>22.479694652040205</v>
      </c>
      <c r="U7" s="2">
        <f t="shared" ref="U7:U16" si="13">U$5/H7</f>
        <v>22.063796500327303</v>
      </c>
      <c r="V7" s="2">
        <f t="shared" ref="V7:V16" si="14">V$5/I7</f>
        <v>21.629953270914658</v>
      </c>
      <c r="W7" s="2">
        <f t="shared" ref="W7:W16" si="15">W$5/J7</f>
        <v>21.175619870068722</v>
      </c>
      <c r="X7" s="2">
        <f t="shared" ref="X7:X16" si="16">X$5/K7</f>
        <v>20.697585871953201</v>
      </c>
      <c r="Y7" s="2">
        <f t="shared" ref="Y7:Y16" si="17">Y$5/L7</f>
        <v>20.191703119620481</v>
      </c>
      <c r="Z7" s="2">
        <f t="shared" ref="Z7:Z16" si="18">Z$5/M7</f>
        <v>19.652450587883596</v>
      </c>
      <c r="AA7" s="2">
        <f t="shared" ref="AA7:AA16" si="19">AA$5/N7</f>
        <v>19.072199092220185</v>
      </c>
    </row>
    <row r="8" spans="1:27" x14ac:dyDescent="0.25">
      <c r="C8" s="1">
        <f t="shared" ref="C8:C16" si="20">D8*$B$4*2/100</f>
        <v>1.6</v>
      </c>
      <c r="D8">
        <f>D7+100</f>
        <v>200</v>
      </c>
      <c r="E8" s="2">
        <f t="shared" ref="E8:E16" si="21">(24-((576-4*$C8*E$5)^0.5))/(2*$C8)</f>
        <v>0.95019084247487395</v>
      </c>
      <c r="F8" s="2">
        <f t="shared" si="10"/>
        <v>1.4812792056783364</v>
      </c>
      <c r="G8" s="2">
        <f t="shared" si="10"/>
        <v>2.064008830029247</v>
      </c>
      <c r="H8" s="2">
        <f t="shared" si="10"/>
        <v>2.7172183825727525</v>
      </c>
      <c r="I8" s="2">
        <f t="shared" si="10"/>
        <v>3.4750776405003783</v>
      </c>
      <c r="J8" s="2">
        <f t="shared" si="10"/>
        <v>4.4137401275978076</v>
      </c>
      <c r="K8" s="2">
        <f t="shared" si="10"/>
        <v>5.8118056983865873</v>
      </c>
      <c r="L8" s="2" t="e">
        <f t="shared" si="10"/>
        <v>#NUM!</v>
      </c>
      <c r="M8" s="2" t="e">
        <f t="shared" si="10"/>
        <v>#NUM!</v>
      </c>
      <c r="N8" s="2" t="e">
        <f t="shared" si="10"/>
        <v>#NUM!</v>
      </c>
      <c r="P8" s="1">
        <f t="shared" ref="P8:P16" si="22">Q8*$B$4*2/100</f>
        <v>1.6</v>
      </c>
      <c r="Q8">
        <f>Q7+100</f>
        <v>200</v>
      </c>
      <c r="R8" s="2">
        <f t="shared" ref="R8:R16" si="23">R$5/E8</f>
        <v>22.479694652040205</v>
      </c>
      <c r="S8" s="2">
        <f t="shared" si="11"/>
        <v>21.629953270914658</v>
      </c>
      <c r="T8" s="2">
        <f t="shared" si="12"/>
        <v>20.697585871953201</v>
      </c>
      <c r="U8" s="2">
        <f t="shared" si="13"/>
        <v>19.652450587883596</v>
      </c>
      <c r="V8" s="2">
        <f t="shared" si="14"/>
        <v>18.439875775199397</v>
      </c>
      <c r="W8" s="2">
        <f t="shared" si="15"/>
        <v>16.938015795843508</v>
      </c>
      <c r="X8" s="2">
        <f t="shared" si="16"/>
        <v>14.701110882581458</v>
      </c>
      <c r="Y8" s="2" t="e">
        <f t="shared" si="17"/>
        <v>#NUM!</v>
      </c>
      <c r="Z8" s="2" t="e">
        <f t="shared" si="18"/>
        <v>#NUM!</v>
      </c>
      <c r="AA8" s="2" t="e">
        <f t="shared" si="19"/>
        <v>#NUM!</v>
      </c>
    </row>
    <row r="9" spans="1:27" x14ac:dyDescent="0.25">
      <c r="C9" s="1">
        <f t="shared" si="20"/>
        <v>2.4</v>
      </c>
      <c r="D9">
        <f t="shared" ref="D9:D16" si="24">D8+100</f>
        <v>300</v>
      </c>
      <c r="E9" s="2">
        <f t="shared" si="21"/>
        <v>0.98751947045222432</v>
      </c>
      <c r="F9" s="2">
        <f t="shared" si="10"/>
        <v>1.5867903668247973</v>
      </c>
      <c r="G9" s="2">
        <f t="shared" si="10"/>
        <v>2.3167184270002523</v>
      </c>
      <c r="H9" s="2">
        <f t="shared" si="10"/>
        <v>3.3416876048222997</v>
      </c>
      <c r="I9" s="2" t="e">
        <f t="shared" si="10"/>
        <v>#NUM!</v>
      </c>
      <c r="J9" s="2" t="e">
        <f t="shared" si="10"/>
        <v>#NUM!</v>
      </c>
      <c r="K9" s="2" t="e">
        <f t="shared" si="10"/>
        <v>#NUM!</v>
      </c>
      <c r="L9" s="2" t="e">
        <f t="shared" si="10"/>
        <v>#NUM!</v>
      </c>
      <c r="M9" s="2" t="e">
        <f t="shared" si="10"/>
        <v>#NUM!</v>
      </c>
      <c r="N9" s="2" t="e">
        <f t="shared" si="10"/>
        <v>#NUM!</v>
      </c>
      <c r="P9" s="1">
        <f t="shared" si="22"/>
        <v>2.4</v>
      </c>
      <c r="Q9">
        <f t="shared" ref="Q9:Q16" si="25">Q8+100</f>
        <v>300</v>
      </c>
      <c r="R9" s="2">
        <f t="shared" si="23"/>
        <v>21.629953270914658</v>
      </c>
      <c r="S9" s="2">
        <f t="shared" si="11"/>
        <v>20.191703119620488</v>
      </c>
      <c r="T9" s="2">
        <f t="shared" si="12"/>
        <v>18.439875775199393</v>
      </c>
      <c r="U9" s="2">
        <f t="shared" si="13"/>
        <v>15.979949748426483</v>
      </c>
      <c r="V9" s="2" t="e">
        <f t="shared" si="14"/>
        <v>#NUM!</v>
      </c>
      <c r="W9" s="2" t="e">
        <f t="shared" si="15"/>
        <v>#NUM!</v>
      </c>
      <c r="X9" s="2" t="e">
        <f t="shared" si="16"/>
        <v>#NUM!</v>
      </c>
      <c r="Y9" s="2" t="e">
        <f t="shared" si="17"/>
        <v>#NUM!</v>
      </c>
      <c r="Z9" s="2" t="e">
        <f t="shared" si="18"/>
        <v>#NUM!</v>
      </c>
      <c r="AA9" s="2" t="e">
        <f t="shared" si="19"/>
        <v>#NUM!</v>
      </c>
    </row>
    <row r="10" spans="1:27" x14ac:dyDescent="0.25">
      <c r="C10" s="1">
        <f t="shared" si="20"/>
        <v>3.2</v>
      </c>
      <c r="D10">
        <f t="shared" si="24"/>
        <v>400</v>
      </c>
      <c r="E10" s="2">
        <f t="shared" si="21"/>
        <v>1.0320044150146235</v>
      </c>
      <c r="F10" s="2">
        <f t="shared" si="10"/>
        <v>1.7375388202501891</v>
      </c>
      <c r="G10" s="2">
        <f t="shared" si="10"/>
        <v>2.9059028491932937</v>
      </c>
      <c r="H10" s="2" t="e">
        <f t="shared" si="10"/>
        <v>#NUM!</v>
      </c>
      <c r="I10" s="2" t="e">
        <f t="shared" si="10"/>
        <v>#NUM!</v>
      </c>
      <c r="J10" s="2" t="e">
        <f t="shared" si="10"/>
        <v>#NUM!</v>
      </c>
      <c r="K10" s="2" t="e">
        <f t="shared" si="10"/>
        <v>#NUM!</v>
      </c>
      <c r="L10" s="2" t="e">
        <f t="shared" si="10"/>
        <v>#NUM!</v>
      </c>
      <c r="M10" s="2" t="e">
        <f t="shared" si="10"/>
        <v>#NUM!</v>
      </c>
      <c r="N10" s="2" t="e">
        <f t="shared" si="10"/>
        <v>#NUM!</v>
      </c>
      <c r="P10" s="1">
        <f t="shared" si="22"/>
        <v>3.2</v>
      </c>
      <c r="Q10">
        <f t="shared" si="25"/>
        <v>400</v>
      </c>
      <c r="R10" s="2">
        <f t="shared" si="23"/>
        <v>20.697585871953201</v>
      </c>
      <c r="S10" s="2">
        <f t="shared" si="11"/>
        <v>18.439875775199397</v>
      </c>
      <c r="T10" s="2">
        <f t="shared" si="12"/>
        <v>14.701110882581458</v>
      </c>
      <c r="U10" s="2" t="e">
        <f t="shared" si="13"/>
        <v>#NUM!</v>
      </c>
      <c r="V10" s="2" t="e">
        <f t="shared" si="14"/>
        <v>#NUM!</v>
      </c>
      <c r="W10" s="2" t="e">
        <f t="shared" si="15"/>
        <v>#NUM!</v>
      </c>
      <c r="X10" s="2" t="e">
        <f t="shared" si="16"/>
        <v>#NUM!</v>
      </c>
      <c r="Y10" s="2" t="e">
        <f t="shared" si="17"/>
        <v>#NUM!</v>
      </c>
      <c r="Z10" s="2" t="e">
        <f t="shared" si="18"/>
        <v>#NUM!</v>
      </c>
      <c r="AA10" s="2" t="e">
        <f t="shared" si="19"/>
        <v>#NUM!</v>
      </c>
    </row>
    <row r="11" spans="1:27" x14ac:dyDescent="0.25">
      <c r="C11" s="1">
        <f t="shared" si="20"/>
        <v>4</v>
      </c>
      <c r="D11">
        <f t="shared" si="24"/>
        <v>500</v>
      </c>
      <c r="E11" s="2">
        <f t="shared" si="21"/>
        <v>1.0868873530291008</v>
      </c>
      <c r="F11" s="2">
        <f t="shared" si="10"/>
        <v>2.0050125628933797</v>
      </c>
      <c r="G11" s="2" t="e">
        <f t="shared" si="10"/>
        <v>#NUM!</v>
      </c>
      <c r="H11" s="2" t="e">
        <f t="shared" si="10"/>
        <v>#NUM!</v>
      </c>
      <c r="I11" s="2" t="e">
        <f t="shared" si="10"/>
        <v>#NUM!</v>
      </c>
      <c r="J11" s="2" t="e">
        <f t="shared" si="10"/>
        <v>#NUM!</v>
      </c>
      <c r="K11" s="2" t="e">
        <f t="shared" si="10"/>
        <v>#NUM!</v>
      </c>
      <c r="L11" s="2" t="e">
        <f t="shared" si="10"/>
        <v>#NUM!</v>
      </c>
      <c r="M11" s="2" t="e">
        <f t="shared" si="10"/>
        <v>#NUM!</v>
      </c>
      <c r="N11" s="2" t="e">
        <f t="shared" si="10"/>
        <v>#NUM!</v>
      </c>
      <c r="P11" s="1">
        <f t="shared" si="22"/>
        <v>4</v>
      </c>
      <c r="Q11">
        <f t="shared" si="25"/>
        <v>500</v>
      </c>
      <c r="R11" s="2">
        <f t="shared" si="23"/>
        <v>19.6524505878836</v>
      </c>
      <c r="S11" s="2">
        <f t="shared" si="11"/>
        <v>15.979949748426483</v>
      </c>
      <c r="T11" s="2" t="e">
        <f t="shared" si="12"/>
        <v>#NUM!</v>
      </c>
      <c r="U11" s="2" t="e">
        <f t="shared" si="13"/>
        <v>#NUM!</v>
      </c>
      <c r="V11" s="2" t="e">
        <f t="shared" si="14"/>
        <v>#NUM!</v>
      </c>
      <c r="W11" s="2" t="e">
        <f t="shared" si="15"/>
        <v>#NUM!</v>
      </c>
      <c r="X11" s="2" t="e">
        <f t="shared" si="16"/>
        <v>#NUM!</v>
      </c>
      <c r="Y11" s="2" t="e">
        <f t="shared" si="17"/>
        <v>#NUM!</v>
      </c>
      <c r="Z11" s="2" t="e">
        <f t="shared" si="18"/>
        <v>#NUM!</v>
      </c>
      <c r="AA11" s="2" t="e">
        <f t="shared" si="19"/>
        <v>#NUM!</v>
      </c>
    </row>
    <row r="12" spans="1:27" x14ac:dyDescent="0.25">
      <c r="C12" s="1">
        <f t="shared" si="20"/>
        <v>4.8</v>
      </c>
      <c r="D12">
        <f t="shared" si="24"/>
        <v>600</v>
      </c>
      <c r="E12" s="2">
        <f t="shared" si="21"/>
        <v>1.1583592135001262</v>
      </c>
      <c r="F12" s="2" t="e">
        <f t="shared" si="10"/>
        <v>#NUM!</v>
      </c>
      <c r="G12" s="2" t="e">
        <f t="shared" si="10"/>
        <v>#NUM!</v>
      </c>
      <c r="H12" s="2" t="e">
        <f t="shared" si="10"/>
        <v>#NUM!</v>
      </c>
      <c r="I12" s="2" t="e">
        <f t="shared" si="10"/>
        <v>#NUM!</v>
      </c>
      <c r="J12" s="2" t="e">
        <f t="shared" si="10"/>
        <v>#NUM!</v>
      </c>
      <c r="K12" s="2" t="e">
        <f t="shared" si="10"/>
        <v>#NUM!</v>
      </c>
      <c r="L12" s="2" t="e">
        <f t="shared" si="10"/>
        <v>#NUM!</v>
      </c>
      <c r="M12" s="2" t="e">
        <f t="shared" si="10"/>
        <v>#NUM!</v>
      </c>
      <c r="N12" s="2" t="e">
        <f t="shared" si="10"/>
        <v>#NUM!</v>
      </c>
      <c r="P12" s="1">
        <f t="shared" si="22"/>
        <v>4.8</v>
      </c>
      <c r="Q12">
        <f t="shared" si="25"/>
        <v>600</v>
      </c>
      <c r="R12" s="2">
        <f t="shared" si="23"/>
        <v>18.439875775199393</v>
      </c>
      <c r="S12" s="2" t="e">
        <f t="shared" si="11"/>
        <v>#NUM!</v>
      </c>
      <c r="T12" s="2" t="e">
        <f t="shared" si="12"/>
        <v>#NUM!</v>
      </c>
      <c r="U12" s="2" t="e">
        <f t="shared" si="13"/>
        <v>#NUM!</v>
      </c>
      <c r="V12" s="2" t="e">
        <f t="shared" si="14"/>
        <v>#NUM!</v>
      </c>
      <c r="W12" s="2" t="e">
        <f t="shared" si="15"/>
        <v>#NUM!</v>
      </c>
      <c r="X12" s="2" t="e">
        <f t="shared" si="16"/>
        <v>#NUM!</v>
      </c>
      <c r="Y12" s="2" t="e">
        <f t="shared" si="17"/>
        <v>#NUM!</v>
      </c>
      <c r="Z12" s="2" t="e">
        <f t="shared" si="18"/>
        <v>#NUM!</v>
      </c>
      <c r="AA12" s="2" t="e">
        <f t="shared" si="19"/>
        <v>#NUM!</v>
      </c>
    </row>
    <row r="13" spans="1:27" x14ac:dyDescent="0.25">
      <c r="C13" s="1">
        <f t="shared" si="20"/>
        <v>5.6</v>
      </c>
      <c r="D13">
        <f t="shared" si="24"/>
        <v>700</v>
      </c>
      <c r="E13" s="2">
        <f t="shared" si="21"/>
        <v>1.2610686078850875</v>
      </c>
      <c r="F13" s="2" t="e">
        <f t="shared" si="10"/>
        <v>#NUM!</v>
      </c>
      <c r="G13" s="2" t="e">
        <f t="shared" si="10"/>
        <v>#NUM!</v>
      </c>
      <c r="H13" s="2" t="e">
        <f t="shared" si="10"/>
        <v>#NUM!</v>
      </c>
      <c r="I13" s="2" t="e">
        <f t="shared" si="10"/>
        <v>#NUM!</v>
      </c>
      <c r="J13" s="2" t="e">
        <f t="shared" si="10"/>
        <v>#NUM!</v>
      </c>
      <c r="K13" s="2" t="e">
        <f t="shared" si="10"/>
        <v>#NUM!</v>
      </c>
      <c r="L13" s="2" t="e">
        <f t="shared" si="10"/>
        <v>#NUM!</v>
      </c>
      <c r="M13" s="2" t="e">
        <f t="shared" si="10"/>
        <v>#NUM!</v>
      </c>
      <c r="N13" s="2" t="e">
        <f t="shared" si="10"/>
        <v>#NUM!</v>
      </c>
      <c r="P13" s="1">
        <f t="shared" si="22"/>
        <v>5.6</v>
      </c>
      <c r="Q13">
        <f t="shared" si="25"/>
        <v>700</v>
      </c>
      <c r="R13" s="2">
        <f t="shared" si="23"/>
        <v>16.938015795843512</v>
      </c>
      <c r="S13" s="2" t="e">
        <f t="shared" si="11"/>
        <v>#NUM!</v>
      </c>
      <c r="T13" s="2" t="e">
        <f t="shared" si="12"/>
        <v>#NUM!</v>
      </c>
      <c r="U13" s="2" t="e">
        <f t="shared" si="13"/>
        <v>#NUM!</v>
      </c>
      <c r="V13" s="2" t="e">
        <f t="shared" si="14"/>
        <v>#NUM!</v>
      </c>
      <c r="W13" s="2" t="e">
        <f t="shared" si="15"/>
        <v>#NUM!</v>
      </c>
      <c r="X13" s="2" t="e">
        <f t="shared" si="16"/>
        <v>#NUM!</v>
      </c>
      <c r="Y13" s="2" t="e">
        <f t="shared" si="17"/>
        <v>#NUM!</v>
      </c>
      <c r="Z13" s="2" t="e">
        <f t="shared" si="18"/>
        <v>#NUM!</v>
      </c>
      <c r="AA13" s="2" t="e">
        <f t="shared" si="19"/>
        <v>#NUM!</v>
      </c>
    </row>
    <row r="14" spans="1:27" x14ac:dyDescent="0.25">
      <c r="C14" s="1">
        <f t="shared" si="20"/>
        <v>6.4</v>
      </c>
      <c r="D14">
        <f t="shared" si="24"/>
        <v>800</v>
      </c>
      <c r="E14" s="2">
        <f t="shared" si="21"/>
        <v>1.4529514245966468</v>
      </c>
      <c r="F14" s="2" t="e">
        <f t="shared" si="10"/>
        <v>#NUM!</v>
      </c>
      <c r="G14" s="2" t="e">
        <f t="shared" si="10"/>
        <v>#NUM!</v>
      </c>
      <c r="H14" s="2" t="e">
        <f t="shared" si="10"/>
        <v>#NUM!</v>
      </c>
      <c r="I14" s="2" t="e">
        <f t="shared" si="10"/>
        <v>#NUM!</v>
      </c>
      <c r="J14" s="2" t="e">
        <f t="shared" si="10"/>
        <v>#NUM!</v>
      </c>
      <c r="K14" s="2" t="e">
        <f t="shared" si="10"/>
        <v>#NUM!</v>
      </c>
      <c r="L14" s="2" t="e">
        <f t="shared" si="10"/>
        <v>#NUM!</v>
      </c>
      <c r="M14" s="2" t="e">
        <f t="shared" si="10"/>
        <v>#NUM!</v>
      </c>
      <c r="N14" s="2" t="e">
        <f t="shared" si="10"/>
        <v>#NUM!</v>
      </c>
      <c r="P14" s="1">
        <f t="shared" si="22"/>
        <v>6.4</v>
      </c>
      <c r="Q14">
        <f t="shared" si="25"/>
        <v>800</v>
      </c>
      <c r="R14" s="2">
        <f t="shared" si="23"/>
        <v>14.701110882581458</v>
      </c>
      <c r="S14" s="2" t="e">
        <f t="shared" si="11"/>
        <v>#NUM!</v>
      </c>
      <c r="T14" s="2" t="e">
        <f t="shared" si="12"/>
        <v>#NUM!</v>
      </c>
      <c r="U14" s="2" t="e">
        <f t="shared" si="13"/>
        <v>#NUM!</v>
      </c>
      <c r="V14" s="2" t="e">
        <f t="shared" si="14"/>
        <v>#NUM!</v>
      </c>
      <c r="W14" s="2" t="e">
        <f t="shared" si="15"/>
        <v>#NUM!</v>
      </c>
      <c r="X14" s="2" t="e">
        <f t="shared" si="16"/>
        <v>#NUM!</v>
      </c>
      <c r="Y14" s="2" t="e">
        <f t="shared" si="17"/>
        <v>#NUM!</v>
      </c>
      <c r="Z14" s="2" t="e">
        <f t="shared" si="18"/>
        <v>#NUM!</v>
      </c>
      <c r="AA14" s="2" t="e">
        <f t="shared" si="19"/>
        <v>#NUM!</v>
      </c>
    </row>
    <row r="15" spans="1:27" x14ac:dyDescent="0.25">
      <c r="C15" s="1">
        <f t="shared" si="20"/>
        <v>7.2</v>
      </c>
      <c r="D15">
        <f t="shared" si="24"/>
        <v>900</v>
      </c>
      <c r="E15" s="2" t="e">
        <f t="shared" si="21"/>
        <v>#NUM!</v>
      </c>
      <c r="F15" s="2" t="e">
        <f t="shared" si="10"/>
        <v>#NUM!</v>
      </c>
      <c r="G15" s="2" t="e">
        <f t="shared" si="10"/>
        <v>#NUM!</v>
      </c>
      <c r="H15" s="2" t="e">
        <f t="shared" si="10"/>
        <v>#NUM!</v>
      </c>
      <c r="I15" s="2" t="e">
        <f t="shared" si="10"/>
        <v>#NUM!</v>
      </c>
      <c r="J15" s="2" t="e">
        <f t="shared" si="10"/>
        <v>#NUM!</v>
      </c>
      <c r="K15" s="2" t="e">
        <f t="shared" si="10"/>
        <v>#NUM!</v>
      </c>
      <c r="L15" s="2" t="e">
        <f t="shared" si="10"/>
        <v>#NUM!</v>
      </c>
      <c r="M15" s="2" t="e">
        <f t="shared" si="10"/>
        <v>#NUM!</v>
      </c>
      <c r="N15" s="2" t="e">
        <f t="shared" si="10"/>
        <v>#NUM!</v>
      </c>
      <c r="P15" s="1">
        <f t="shared" si="22"/>
        <v>7.2</v>
      </c>
      <c r="Q15">
        <f t="shared" si="25"/>
        <v>900</v>
      </c>
      <c r="R15" s="2" t="e">
        <f t="shared" si="23"/>
        <v>#NUM!</v>
      </c>
      <c r="S15" s="2" t="e">
        <f t="shared" si="11"/>
        <v>#NUM!</v>
      </c>
      <c r="T15" s="2" t="e">
        <f t="shared" si="12"/>
        <v>#NUM!</v>
      </c>
      <c r="U15" s="2" t="e">
        <f t="shared" si="13"/>
        <v>#NUM!</v>
      </c>
      <c r="V15" s="2" t="e">
        <f t="shared" si="14"/>
        <v>#NUM!</v>
      </c>
      <c r="W15" s="2" t="e">
        <f t="shared" si="15"/>
        <v>#NUM!</v>
      </c>
      <c r="X15" s="2" t="e">
        <f t="shared" si="16"/>
        <v>#NUM!</v>
      </c>
      <c r="Y15" s="2" t="e">
        <f t="shared" si="17"/>
        <v>#NUM!</v>
      </c>
      <c r="Z15" s="2" t="e">
        <f t="shared" si="18"/>
        <v>#NUM!</v>
      </c>
      <c r="AA15" s="2" t="e">
        <f t="shared" si="19"/>
        <v>#NUM!</v>
      </c>
    </row>
    <row r="16" spans="1:27" x14ac:dyDescent="0.25">
      <c r="C16" s="1">
        <f t="shared" si="20"/>
        <v>8</v>
      </c>
      <c r="D16">
        <f t="shared" si="24"/>
        <v>1000</v>
      </c>
      <c r="E16" s="2" t="e">
        <f t="shared" si="21"/>
        <v>#NUM!</v>
      </c>
      <c r="F16" s="2" t="e">
        <f t="shared" si="10"/>
        <v>#NUM!</v>
      </c>
      <c r="G16" s="2" t="e">
        <f t="shared" si="10"/>
        <v>#NUM!</v>
      </c>
      <c r="H16" s="2" t="e">
        <f t="shared" si="10"/>
        <v>#NUM!</v>
      </c>
      <c r="I16" s="2" t="e">
        <f t="shared" si="10"/>
        <v>#NUM!</v>
      </c>
      <c r="J16" s="2" t="e">
        <f t="shared" si="10"/>
        <v>#NUM!</v>
      </c>
      <c r="K16" s="2" t="e">
        <f t="shared" si="10"/>
        <v>#NUM!</v>
      </c>
      <c r="L16" s="2" t="e">
        <f t="shared" si="10"/>
        <v>#NUM!</v>
      </c>
      <c r="M16" s="2" t="e">
        <f t="shared" si="10"/>
        <v>#NUM!</v>
      </c>
      <c r="N16" s="2" t="e">
        <f t="shared" si="10"/>
        <v>#NUM!</v>
      </c>
      <c r="P16" s="1">
        <f t="shared" si="22"/>
        <v>8</v>
      </c>
      <c r="Q16">
        <f t="shared" si="25"/>
        <v>1000</v>
      </c>
      <c r="R16" s="2" t="e">
        <f t="shared" si="23"/>
        <v>#NUM!</v>
      </c>
      <c r="S16" s="2" t="e">
        <f t="shared" si="11"/>
        <v>#NUM!</v>
      </c>
      <c r="T16" s="2" t="e">
        <f t="shared" si="12"/>
        <v>#NUM!</v>
      </c>
      <c r="U16" s="2" t="e">
        <f t="shared" si="13"/>
        <v>#NUM!</v>
      </c>
      <c r="V16" s="2" t="e">
        <f t="shared" si="14"/>
        <v>#NUM!</v>
      </c>
      <c r="W16" s="2" t="e">
        <f t="shared" si="15"/>
        <v>#NUM!</v>
      </c>
      <c r="X16" s="2" t="e">
        <f t="shared" si="16"/>
        <v>#NUM!</v>
      </c>
      <c r="Y16" s="2" t="e">
        <f t="shared" si="17"/>
        <v>#NUM!</v>
      </c>
      <c r="Z16" s="2" t="e">
        <f t="shared" si="18"/>
        <v>#NUM!</v>
      </c>
      <c r="AA16" s="2" t="e">
        <f t="shared" si="19"/>
        <v>#NUM!</v>
      </c>
    </row>
    <row r="19" spans="1:27" x14ac:dyDescent="0.25">
      <c r="A19" t="s">
        <v>3</v>
      </c>
      <c r="B19">
        <v>254</v>
      </c>
    </row>
    <row r="20" spans="1:27" x14ac:dyDescent="0.25">
      <c r="A20" t="s">
        <v>0</v>
      </c>
      <c r="B20">
        <v>14</v>
      </c>
    </row>
    <row r="21" spans="1:27" x14ac:dyDescent="0.25">
      <c r="A21" t="s">
        <v>1</v>
      </c>
      <c r="B21">
        <v>0.25</v>
      </c>
    </row>
    <row r="22" spans="1:27" x14ac:dyDescent="0.25">
      <c r="A22" t="s">
        <v>2</v>
      </c>
      <c r="B22">
        <f>24*0.089</f>
        <v>2.1360000000000001</v>
      </c>
      <c r="D22" t="s">
        <v>5</v>
      </c>
      <c r="E22">
        <f>E23*$B$5</f>
        <v>21.36</v>
      </c>
      <c r="F22">
        <f t="shared" ref="F22" si="26">F23*$B$5</f>
        <v>32.04</v>
      </c>
      <c r="G22">
        <f t="shared" ref="G22" si="27">G23*$B$5</f>
        <v>42.72</v>
      </c>
      <c r="H22">
        <f t="shared" ref="H22" si="28">H23*$B$5</f>
        <v>53.400000000000006</v>
      </c>
      <c r="I22">
        <f t="shared" ref="I22" si="29">I23*$B$5</f>
        <v>64.08</v>
      </c>
      <c r="J22">
        <f t="shared" ref="J22" si="30">J23*$B$5</f>
        <v>74.760000000000005</v>
      </c>
      <c r="K22">
        <f t="shared" ref="K22" si="31">K23*$B$5</f>
        <v>85.44</v>
      </c>
      <c r="L22">
        <f t="shared" ref="L22" si="32">L23*$B$5</f>
        <v>96.12</v>
      </c>
      <c r="M22">
        <f t="shared" ref="M22" si="33">M23*$B$5</f>
        <v>106.80000000000001</v>
      </c>
      <c r="N22">
        <f t="shared" ref="N22" si="34">N23*$B$5</f>
        <v>117.48</v>
      </c>
      <c r="P22" s="1"/>
      <c r="Q22" t="s">
        <v>5</v>
      </c>
      <c r="R22">
        <f>R23*$B$5</f>
        <v>21.36</v>
      </c>
      <c r="S22">
        <f t="shared" ref="S22" si="35">S23*$B$5</f>
        <v>32.04</v>
      </c>
      <c r="T22">
        <f t="shared" ref="T22" si="36">T23*$B$5</f>
        <v>42.72</v>
      </c>
      <c r="U22">
        <f t="shared" ref="U22" si="37">U23*$B$5</f>
        <v>53.400000000000006</v>
      </c>
      <c r="V22">
        <f t="shared" ref="V22" si="38">V23*$B$5</f>
        <v>64.08</v>
      </c>
      <c r="W22">
        <f t="shared" ref="W22" si="39">W23*$B$5</f>
        <v>74.760000000000005</v>
      </c>
      <c r="X22">
        <f t="shared" ref="X22" si="40">X23*$B$5</f>
        <v>85.44</v>
      </c>
      <c r="Y22">
        <f t="shared" ref="Y22" si="41">Y23*$B$5</f>
        <v>96.12</v>
      </c>
      <c r="Z22">
        <f t="shared" ref="Z22" si="42">Z23*$B$5</f>
        <v>106.80000000000001</v>
      </c>
      <c r="AA22">
        <f t="shared" ref="AA22" si="43">AA23*$B$5</f>
        <v>117.48</v>
      </c>
    </row>
    <row r="23" spans="1:27" x14ac:dyDescent="0.25">
      <c r="C23" s="1" t="s">
        <v>4</v>
      </c>
      <c r="E23">
        <v>10</v>
      </c>
      <c r="F23">
        <v>15</v>
      </c>
      <c r="G23">
        <v>20</v>
      </c>
      <c r="H23">
        <v>25</v>
      </c>
      <c r="I23">
        <v>30</v>
      </c>
      <c r="J23">
        <v>35</v>
      </c>
      <c r="K23">
        <v>40</v>
      </c>
      <c r="L23">
        <v>45</v>
      </c>
      <c r="M23">
        <v>50</v>
      </c>
      <c r="N23">
        <v>55</v>
      </c>
      <c r="P23" s="1" t="s">
        <v>4</v>
      </c>
      <c r="R23">
        <v>10</v>
      </c>
      <c r="S23">
        <v>15</v>
      </c>
      <c r="T23">
        <v>20</v>
      </c>
      <c r="U23">
        <v>25</v>
      </c>
      <c r="V23">
        <v>30</v>
      </c>
      <c r="W23">
        <v>35</v>
      </c>
      <c r="X23">
        <v>40</v>
      </c>
      <c r="Y23">
        <v>45</v>
      </c>
      <c r="Z23">
        <v>50</v>
      </c>
      <c r="AA23">
        <v>55</v>
      </c>
    </row>
    <row r="24" spans="1:27" x14ac:dyDescent="0.25">
      <c r="C24" s="1">
        <f>D24*$B$21*2/100</f>
        <v>0.5</v>
      </c>
      <c r="D24">
        <v>100</v>
      </c>
      <c r="E24" s="2">
        <f>(24-((576-4*$C24*E$5)^0.5))/(2*$C24)</f>
        <v>0.90714396182230672</v>
      </c>
      <c r="F24" s="2">
        <f t="shared" ref="F24:N33" si="44">(24-((576-4*$C24*F$5)^0.5))/(2*$C24)</f>
        <v>1.3743508380422362</v>
      </c>
      <c r="G24" s="2">
        <f t="shared" si="44"/>
        <v>1.8514108801485953</v>
      </c>
      <c r="H24" s="2">
        <f t="shared" si="44"/>
        <v>2.3389750935003093</v>
      </c>
      <c r="I24" s="2">
        <f t="shared" si="44"/>
        <v>2.8377694937419236</v>
      </c>
      <c r="J24" s="2">
        <f t="shared" si="44"/>
        <v>3.3486077951146349</v>
      </c>
      <c r="K24" s="2">
        <f t="shared" si="44"/>
        <v>3.8724069993454009</v>
      </c>
      <c r="L24" s="2">
        <f t="shared" si="44"/>
        <v>4.4102067392225912</v>
      </c>
      <c r="M24" s="2">
        <f t="shared" si="44"/>
        <v>4.9631935451347324</v>
      </c>
      <c r="N24" s="2">
        <f t="shared" si="44"/>
        <v>5.5327316584179158</v>
      </c>
      <c r="P24" s="1">
        <f>Q24*$B$4*2/100</f>
        <v>0.8</v>
      </c>
      <c r="Q24">
        <v>100</v>
      </c>
      <c r="R24" s="2">
        <f>R$5/E24</f>
        <v>23.546428019088818</v>
      </c>
      <c r="S24" s="2">
        <f t="shared" ref="S24:S33" si="45">S$5/F24</f>
        <v>23.312824580978901</v>
      </c>
      <c r="T24" s="2">
        <f t="shared" ref="T24:T33" si="46">T$5/G24</f>
        <v>23.074294559925708</v>
      </c>
      <c r="U24" s="2">
        <f t="shared" ref="U24:U33" si="47">U$5/H24</f>
        <v>22.830512453249835</v>
      </c>
      <c r="V24" s="2">
        <f t="shared" ref="V24:V33" si="48">V$5/I24</f>
        <v>22.581115253129031</v>
      </c>
      <c r="W24" s="2">
        <f t="shared" ref="W24:W33" si="49">W$5/J24</f>
        <v>22.325696102442688</v>
      </c>
      <c r="X24" s="2">
        <f t="shared" ref="X24:X33" si="50">X$5/K24</f>
        <v>22.0637965003273</v>
      </c>
      <c r="Y24" s="2">
        <f t="shared" ref="Y24:Y33" si="51">Y$5/L24</f>
        <v>21.794896630388703</v>
      </c>
      <c r="Z24" s="2">
        <f t="shared" ref="Z24:Z33" si="52">Z$5/M24</f>
        <v>21.518403227432628</v>
      </c>
      <c r="AA24" s="2">
        <f t="shared" ref="AA24:AA33" si="53">AA$5/N24</f>
        <v>21.233634170791035</v>
      </c>
    </row>
    <row r="25" spans="1:27" x14ac:dyDescent="0.25">
      <c r="C25" s="1">
        <f t="shared" ref="C25:C33" si="54">D25*$B$21*2/100</f>
        <v>1</v>
      </c>
      <c r="D25">
        <f>D24+100</f>
        <v>200</v>
      </c>
      <c r="E25" s="2">
        <f t="shared" ref="E25:E33" si="55">(24-((576-4*$C25*E$5)^0.5))/(2*$C25)</f>
        <v>0.92570544007429767</v>
      </c>
      <c r="F25" s="2">
        <f t="shared" si="44"/>
        <v>1.4188847468709618</v>
      </c>
      <c r="G25" s="2">
        <f t="shared" si="44"/>
        <v>1.9362034996727004</v>
      </c>
      <c r="H25" s="2">
        <f t="shared" si="44"/>
        <v>2.4815967725673662</v>
      </c>
      <c r="I25" s="2">
        <f t="shared" si="44"/>
        <v>3.0602013445491956</v>
      </c>
      <c r="J25" s="2">
        <f t="shared" si="44"/>
        <v>3.6789423749141115</v>
      </c>
      <c r="K25" s="2">
        <f t="shared" si="44"/>
        <v>4.3475494121164031</v>
      </c>
      <c r="L25" s="2">
        <f t="shared" si="44"/>
        <v>5.0804624431975229</v>
      </c>
      <c r="M25" s="2">
        <f t="shared" si="44"/>
        <v>5.9008197272092389</v>
      </c>
      <c r="N25" s="2">
        <f t="shared" si="44"/>
        <v>6.8502427241665069</v>
      </c>
      <c r="P25" s="1">
        <f t="shared" ref="P25:P33" si="56">Q25*$B$4*2/100</f>
        <v>1.6</v>
      </c>
      <c r="Q25">
        <f>Q24+100</f>
        <v>200</v>
      </c>
      <c r="R25" s="2">
        <f t="shared" ref="R25:R33" si="57">R$5/E25</f>
        <v>23.074294559925708</v>
      </c>
      <c r="S25" s="2">
        <f t="shared" si="45"/>
        <v>22.581115253129031</v>
      </c>
      <c r="T25" s="2">
        <f t="shared" si="46"/>
        <v>22.0637965003273</v>
      </c>
      <c r="U25" s="2">
        <f t="shared" si="47"/>
        <v>21.518403227432628</v>
      </c>
      <c r="V25" s="2">
        <f t="shared" si="48"/>
        <v>20.939798655450808</v>
      </c>
      <c r="W25" s="2">
        <f t="shared" si="49"/>
        <v>20.321057625085892</v>
      </c>
      <c r="X25" s="2">
        <f t="shared" si="50"/>
        <v>19.6524505878836</v>
      </c>
      <c r="Y25" s="2">
        <f t="shared" si="51"/>
        <v>18.919537556802478</v>
      </c>
      <c r="Z25" s="2">
        <f t="shared" si="52"/>
        <v>18.099180272790761</v>
      </c>
      <c r="AA25" s="2">
        <f t="shared" si="53"/>
        <v>17.149757275833494</v>
      </c>
    </row>
    <row r="26" spans="1:27" x14ac:dyDescent="0.25">
      <c r="C26" s="1">
        <f t="shared" si="54"/>
        <v>1.5</v>
      </c>
      <c r="D26">
        <f t="shared" ref="D26:D33" si="58">D25+100</f>
        <v>300</v>
      </c>
      <c r="E26" s="2">
        <f t="shared" si="55"/>
        <v>0.94592316458064118</v>
      </c>
      <c r="F26" s="2">
        <f t="shared" si="44"/>
        <v>1.4700689130741971</v>
      </c>
      <c r="G26" s="2">
        <f t="shared" si="44"/>
        <v>2.0401342296994636</v>
      </c>
      <c r="H26" s="2">
        <f t="shared" si="44"/>
        <v>2.6708349622103094</v>
      </c>
      <c r="I26" s="2">
        <f t="shared" si="44"/>
        <v>3.3869749621316818</v>
      </c>
      <c r="J26" s="2">
        <f t="shared" si="44"/>
        <v>4.2370224555546452</v>
      </c>
      <c r="K26" s="2">
        <f t="shared" si="44"/>
        <v>5.3467001677156789</v>
      </c>
      <c r="L26" s="2" t="e">
        <f t="shared" si="44"/>
        <v>#NUM!</v>
      </c>
      <c r="M26" s="2" t="e">
        <f t="shared" si="44"/>
        <v>#NUM!</v>
      </c>
      <c r="N26" s="2" t="e">
        <f t="shared" si="44"/>
        <v>#NUM!</v>
      </c>
      <c r="P26" s="1">
        <f t="shared" si="56"/>
        <v>2.4</v>
      </c>
      <c r="Q26">
        <f t="shared" ref="Q26:Q33" si="59">Q25+100</f>
        <v>300</v>
      </c>
      <c r="R26" s="2">
        <f t="shared" si="57"/>
        <v>22.581115253129031</v>
      </c>
      <c r="S26" s="2">
        <f t="shared" si="45"/>
        <v>21.794896630388703</v>
      </c>
      <c r="T26" s="2">
        <f t="shared" si="46"/>
        <v>20.939798655450808</v>
      </c>
      <c r="U26" s="2">
        <f t="shared" si="47"/>
        <v>19.993747556684536</v>
      </c>
      <c r="V26" s="2">
        <f t="shared" si="48"/>
        <v>18.919537556802474</v>
      </c>
      <c r="W26" s="2">
        <f t="shared" si="49"/>
        <v>17.64446631666803</v>
      </c>
      <c r="X26" s="2">
        <f t="shared" si="50"/>
        <v>15.979949748426483</v>
      </c>
      <c r="Y26" s="2" t="e">
        <f t="shared" si="51"/>
        <v>#NUM!</v>
      </c>
      <c r="Z26" s="2" t="e">
        <f t="shared" si="52"/>
        <v>#NUM!</v>
      </c>
      <c r="AA26" s="2" t="e">
        <f t="shared" si="53"/>
        <v>#NUM!</v>
      </c>
    </row>
    <row r="27" spans="1:27" x14ac:dyDescent="0.25">
      <c r="C27" s="1">
        <f t="shared" si="54"/>
        <v>2</v>
      </c>
      <c r="D27">
        <f t="shared" si="58"/>
        <v>400</v>
      </c>
      <c r="E27" s="2">
        <f t="shared" si="55"/>
        <v>0.96810174983635022</v>
      </c>
      <c r="F27" s="2">
        <f t="shared" si="44"/>
        <v>1.5301006722745978</v>
      </c>
      <c r="G27" s="2">
        <f t="shared" si="44"/>
        <v>2.1737747060582016</v>
      </c>
      <c r="H27" s="2">
        <f t="shared" si="44"/>
        <v>2.9504098636046194</v>
      </c>
      <c r="I27" s="2">
        <f t="shared" si="44"/>
        <v>4.0100251257867594</v>
      </c>
      <c r="J27" s="2" t="e">
        <f t="shared" si="44"/>
        <v>#NUM!</v>
      </c>
      <c r="K27" s="2" t="e">
        <f t="shared" si="44"/>
        <v>#NUM!</v>
      </c>
      <c r="L27" s="2" t="e">
        <f t="shared" si="44"/>
        <v>#NUM!</v>
      </c>
      <c r="M27" s="2" t="e">
        <f t="shared" si="44"/>
        <v>#NUM!</v>
      </c>
      <c r="N27" s="2" t="e">
        <f t="shared" si="44"/>
        <v>#NUM!</v>
      </c>
      <c r="P27" s="1">
        <f t="shared" si="56"/>
        <v>3.2</v>
      </c>
      <c r="Q27">
        <f t="shared" si="59"/>
        <v>400</v>
      </c>
      <c r="R27" s="2">
        <f t="shared" si="57"/>
        <v>22.0637965003273</v>
      </c>
      <c r="S27" s="2">
        <f t="shared" si="45"/>
        <v>20.939798655450808</v>
      </c>
      <c r="T27" s="2">
        <f t="shared" si="46"/>
        <v>19.6524505878836</v>
      </c>
      <c r="U27" s="2">
        <f t="shared" si="47"/>
        <v>18.099180272790761</v>
      </c>
      <c r="V27" s="2">
        <f t="shared" si="48"/>
        <v>15.979949748426483</v>
      </c>
      <c r="W27" s="2" t="e">
        <f t="shared" si="49"/>
        <v>#NUM!</v>
      </c>
      <c r="X27" s="2" t="e">
        <f t="shared" si="50"/>
        <v>#NUM!</v>
      </c>
      <c r="Y27" s="2" t="e">
        <f t="shared" si="51"/>
        <v>#NUM!</v>
      </c>
      <c r="Z27" s="2" t="e">
        <f t="shared" si="52"/>
        <v>#NUM!</v>
      </c>
      <c r="AA27" s="2" t="e">
        <f t="shared" si="53"/>
        <v>#NUM!</v>
      </c>
    </row>
    <row r="28" spans="1:27" x14ac:dyDescent="0.25">
      <c r="C28" s="1">
        <f t="shared" si="54"/>
        <v>2.5</v>
      </c>
      <c r="D28">
        <f t="shared" si="58"/>
        <v>500</v>
      </c>
      <c r="E28" s="2">
        <f t="shared" si="55"/>
        <v>0.99263870902694651</v>
      </c>
      <c r="F28" s="2">
        <f t="shared" si="44"/>
        <v>1.6025009773261853</v>
      </c>
      <c r="G28" s="2">
        <f t="shared" si="44"/>
        <v>2.3603278908836947</v>
      </c>
      <c r="H28" s="2">
        <f t="shared" si="44"/>
        <v>3.5038518603184281</v>
      </c>
      <c r="I28" s="2" t="e">
        <f t="shared" si="44"/>
        <v>#NUM!</v>
      </c>
      <c r="J28" s="2" t="e">
        <f t="shared" si="44"/>
        <v>#NUM!</v>
      </c>
      <c r="K28" s="2" t="e">
        <f t="shared" si="44"/>
        <v>#NUM!</v>
      </c>
      <c r="L28" s="2" t="e">
        <f t="shared" si="44"/>
        <v>#NUM!</v>
      </c>
      <c r="M28" s="2" t="e">
        <f t="shared" si="44"/>
        <v>#NUM!</v>
      </c>
      <c r="N28" s="2" t="e">
        <f t="shared" si="44"/>
        <v>#NUM!</v>
      </c>
      <c r="P28" s="1">
        <f t="shared" si="56"/>
        <v>4</v>
      </c>
      <c r="Q28">
        <f t="shared" si="59"/>
        <v>500</v>
      </c>
      <c r="R28" s="2">
        <f t="shared" si="57"/>
        <v>21.518403227432625</v>
      </c>
      <c r="S28" s="2">
        <f t="shared" si="45"/>
        <v>19.993747556684536</v>
      </c>
      <c r="T28" s="2">
        <f t="shared" si="46"/>
        <v>18.099180272790765</v>
      </c>
      <c r="U28" s="2">
        <f t="shared" si="47"/>
        <v>15.240370349203932</v>
      </c>
      <c r="V28" s="2" t="e">
        <f t="shared" si="48"/>
        <v>#NUM!</v>
      </c>
      <c r="W28" s="2" t="e">
        <f t="shared" si="49"/>
        <v>#NUM!</v>
      </c>
      <c r="X28" s="2" t="e">
        <f t="shared" si="50"/>
        <v>#NUM!</v>
      </c>
      <c r="Y28" s="2" t="e">
        <f t="shared" si="51"/>
        <v>#NUM!</v>
      </c>
      <c r="Z28" s="2" t="e">
        <f t="shared" si="52"/>
        <v>#NUM!</v>
      </c>
      <c r="AA28" s="2" t="e">
        <f t="shared" si="53"/>
        <v>#NUM!</v>
      </c>
    </row>
    <row r="29" spans="1:27" x14ac:dyDescent="0.25">
      <c r="C29" s="1">
        <f t="shared" si="54"/>
        <v>3</v>
      </c>
      <c r="D29">
        <f t="shared" si="58"/>
        <v>600</v>
      </c>
      <c r="E29" s="2">
        <f t="shared" si="55"/>
        <v>1.0200671148497318</v>
      </c>
      <c r="F29" s="2">
        <f t="shared" si="44"/>
        <v>1.6934874810658409</v>
      </c>
      <c r="G29" s="2">
        <f t="shared" si="44"/>
        <v>2.6733500838578395</v>
      </c>
      <c r="H29" s="2" t="e">
        <f t="shared" si="44"/>
        <v>#NUM!</v>
      </c>
      <c r="I29" s="2" t="e">
        <f t="shared" si="44"/>
        <v>#NUM!</v>
      </c>
      <c r="J29" s="2" t="e">
        <f t="shared" si="44"/>
        <v>#NUM!</v>
      </c>
      <c r="K29" s="2" t="e">
        <f t="shared" si="44"/>
        <v>#NUM!</v>
      </c>
      <c r="L29" s="2" t="e">
        <f t="shared" si="44"/>
        <v>#NUM!</v>
      </c>
      <c r="M29" s="2" t="e">
        <f t="shared" si="44"/>
        <v>#NUM!</v>
      </c>
      <c r="N29" s="2" t="e">
        <f t="shared" si="44"/>
        <v>#NUM!</v>
      </c>
      <c r="P29" s="1">
        <f t="shared" si="56"/>
        <v>4.8</v>
      </c>
      <c r="Q29">
        <f t="shared" si="59"/>
        <v>600</v>
      </c>
      <c r="R29" s="2">
        <f t="shared" si="57"/>
        <v>20.939798655450808</v>
      </c>
      <c r="S29" s="2">
        <f t="shared" si="45"/>
        <v>18.919537556802474</v>
      </c>
      <c r="T29" s="2">
        <f t="shared" si="46"/>
        <v>15.979949748426483</v>
      </c>
      <c r="U29" s="2" t="e">
        <f t="shared" si="47"/>
        <v>#NUM!</v>
      </c>
      <c r="V29" s="2" t="e">
        <f t="shared" si="48"/>
        <v>#NUM!</v>
      </c>
      <c r="W29" s="2" t="e">
        <f t="shared" si="49"/>
        <v>#NUM!</v>
      </c>
      <c r="X29" s="2" t="e">
        <f t="shared" si="50"/>
        <v>#NUM!</v>
      </c>
      <c r="Y29" s="2" t="e">
        <f t="shared" si="51"/>
        <v>#NUM!</v>
      </c>
      <c r="Z29" s="2" t="e">
        <f t="shared" si="52"/>
        <v>#NUM!</v>
      </c>
      <c r="AA29" s="2" t="e">
        <f t="shared" si="53"/>
        <v>#NUM!</v>
      </c>
    </row>
    <row r="30" spans="1:27" x14ac:dyDescent="0.25">
      <c r="C30" s="1">
        <f t="shared" si="54"/>
        <v>3.5</v>
      </c>
      <c r="D30">
        <f t="shared" si="58"/>
        <v>700</v>
      </c>
      <c r="E30" s="2">
        <f t="shared" si="55"/>
        <v>1.0511263928326033</v>
      </c>
      <c r="F30" s="2">
        <f t="shared" si="44"/>
        <v>1.8158667666662762</v>
      </c>
      <c r="G30" s="2" t="e">
        <f t="shared" si="44"/>
        <v>#NUM!</v>
      </c>
      <c r="H30" s="2" t="e">
        <f t="shared" si="44"/>
        <v>#NUM!</v>
      </c>
      <c r="I30" s="2" t="e">
        <f t="shared" si="44"/>
        <v>#NUM!</v>
      </c>
      <c r="J30" s="2" t="e">
        <f t="shared" si="44"/>
        <v>#NUM!</v>
      </c>
      <c r="K30" s="2" t="e">
        <f t="shared" si="44"/>
        <v>#NUM!</v>
      </c>
      <c r="L30" s="2" t="e">
        <f t="shared" si="44"/>
        <v>#NUM!</v>
      </c>
      <c r="M30" s="2" t="e">
        <f t="shared" si="44"/>
        <v>#NUM!</v>
      </c>
      <c r="N30" s="2" t="e">
        <f t="shared" si="44"/>
        <v>#NUM!</v>
      </c>
      <c r="P30" s="1">
        <f t="shared" si="56"/>
        <v>5.6</v>
      </c>
      <c r="Q30">
        <f t="shared" si="59"/>
        <v>700</v>
      </c>
      <c r="R30" s="2">
        <f t="shared" si="57"/>
        <v>20.321057625085889</v>
      </c>
      <c r="S30" s="2">
        <f t="shared" si="45"/>
        <v>17.644466316668034</v>
      </c>
      <c r="T30" s="2" t="e">
        <f t="shared" si="46"/>
        <v>#NUM!</v>
      </c>
      <c r="U30" s="2" t="e">
        <f t="shared" si="47"/>
        <v>#NUM!</v>
      </c>
      <c r="V30" s="2" t="e">
        <f t="shared" si="48"/>
        <v>#NUM!</v>
      </c>
      <c r="W30" s="2" t="e">
        <f t="shared" si="49"/>
        <v>#NUM!</v>
      </c>
      <c r="X30" s="2" t="e">
        <f t="shared" si="50"/>
        <v>#NUM!</v>
      </c>
      <c r="Y30" s="2" t="e">
        <f t="shared" si="51"/>
        <v>#NUM!</v>
      </c>
      <c r="Z30" s="2" t="e">
        <f t="shared" si="52"/>
        <v>#NUM!</v>
      </c>
      <c r="AA30" s="2" t="e">
        <f t="shared" si="53"/>
        <v>#NUM!</v>
      </c>
    </row>
    <row r="31" spans="1:27" x14ac:dyDescent="0.25">
      <c r="C31" s="1">
        <f t="shared" si="54"/>
        <v>4</v>
      </c>
      <c r="D31">
        <f t="shared" si="58"/>
        <v>800</v>
      </c>
      <c r="E31" s="2">
        <f t="shared" si="55"/>
        <v>1.0868873530291008</v>
      </c>
      <c r="F31" s="2">
        <f t="shared" si="44"/>
        <v>2.0050125628933797</v>
      </c>
      <c r="G31" s="2" t="e">
        <f t="shared" si="44"/>
        <v>#NUM!</v>
      </c>
      <c r="H31" s="2" t="e">
        <f t="shared" si="44"/>
        <v>#NUM!</v>
      </c>
      <c r="I31" s="2" t="e">
        <f t="shared" si="44"/>
        <v>#NUM!</v>
      </c>
      <c r="J31" s="2" t="e">
        <f t="shared" si="44"/>
        <v>#NUM!</v>
      </c>
      <c r="K31" s="2" t="e">
        <f t="shared" si="44"/>
        <v>#NUM!</v>
      </c>
      <c r="L31" s="2" t="e">
        <f t="shared" si="44"/>
        <v>#NUM!</v>
      </c>
      <c r="M31" s="2" t="e">
        <f t="shared" si="44"/>
        <v>#NUM!</v>
      </c>
      <c r="N31" s="2" t="e">
        <f t="shared" si="44"/>
        <v>#NUM!</v>
      </c>
      <c r="P31" s="1">
        <f t="shared" si="56"/>
        <v>6.4</v>
      </c>
      <c r="Q31">
        <f t="shared" si="59"/>
        <v>800</v>
      </c>
      <c r="R31" s="2">
        <f t="shared" si="57"/>
        <v>19.6524505878836</v>
      </c>
      <c r="S31" s="2">
        <f t="shared" si="45"/>
        <v>15.979949748426483</v>
      </c>
      <c r="T31" s="2" t="e">
        <f t="shared" si="46"/>
        <v>#NUM!</v>
      </c>
      <c r="U31" s="2" t="e">
        <f t="shared" si="47"/>
        <v>#NUM!</v>
      </c>
      <c r="V31" s="2" t="e">
        <f t="shared" si="48"/>
        <v>#NUM!</v>
      </c>
      <c r="W31" s="2" t="e">
        <f t="shared" si="49"/>
        <v>#NUM!</v>
      </c>
      <c r="X31" s="2" t="e">
        <f t="shared" si="50"/>
        <v>#NUM!</v>
      </c>
      <c r="Y31" s="2" t="e">
        <f t="shared" si="51"/>
        <v>#NUM!</v>
      </c>
      <c r="Z31" s="2" t="e">
        <f t="shared" si="52"/>
        <v>#NUM!</v>
      </c>
      <c r="AA31" s="2" t="e">
        <f t="shared" si="53"/>
        <v>#NUM!</v>
      </c>
    </row>
    <row r="32" spans="1:27" x14ac:dyDescent="0.25">
      <c r="C32" s="1">
        <f t="shared" si="54"/>
        <v>4.5</v>
      </c>
      <c r="D32">
        <f t="shared" si="58"/>
        <v>900</v>
      </c>
      <c r="E32" s="2">
        <f t="shared" si="55"/>
        <v>1.128991654043894</v>
      </c>
      <c r="F32" s="2" t="e">
        <f t="shared" si="44"/>
        <v>#NUM!</v>
      </c>
      <c r="G32" s="2" t="e">
        <f t="shared" si="44"/>
        <v>#NUM!</v>
      </c>
      <c r="H32" s="2" t="e">
        <f t="shared" si="44"/>
        <v>#NUM!</v>
      </c>
      <c r="I32" s="2" t="e">
        <f t="shared" si="44"/>
        <v>#NUM!</v>
      </c>
      <c r="J32" s="2" t="e">
        <f t="shared" si="44"/>
        <v>#NUM!</v>
      </c>
      <c r="K32" s="2" t="e">
        <f t="shared" si="44"/>
        <v>#NUM!</v>
      </c>
      <c r="L32" s="2" t="e">
        <f t="shared" si="44"/>
        <v>#NUM!</v>
      </c>
      <c r="M32" s="2" t="e">
        <f t="shared" si="44"/>
        <v>#NUM!</v>
      </c>
      <c r="N32" s="2" t="e">
        <f t="shared" si="44"/>
        <v>#NUM!</v>
      </c>
      <c r="P32" s="1">
        <f t="shared" si="56"/>
        <v>7.2</v>
      </c>
      <c r="Q32">
        <f t="shared" si="59"/>
        <v>900</v>
      </c>
      <c r="R32" s="2">
        <f t="shared" si="57"/>
        <v>18.919537556802474</v>
      </c>
      <c r="S32" s="2" t="e">
        <f t="shared" si="45"/>
        <v>#NUM!</v>
      </c>
      <c r="T32" s="2" t="e">
        <f t="shared" si="46"/>
        <v>#NUM!</v>
      </c>
      <c r="U32" s="2" t="e">
        <f t="shared" si="47"/>
        <v>#NUM!</v>
      </c>
      <c r="V32" s="2" t="e">
        <f t="shared" si="48"/>
        <v>#NUM!</v>
      </c>
      <c r="W32" s="2" t="e">
        <f t="shared" si="49"/>
        <v>#NUM!</v>
      </c>
      <c r="X32" s="2" t="e">
        <f t="shared" si="50"/>
        <v>#NUM!</v>
      </c>
      <c r="Y32" s="2" t="e">
        <f t="shared" si="51"/>
        <v>#NUM!</v>
      </c>
      <c r="Z32" s="2" t="e">
        <f t="shared" si="52"/>
        <v>#NUM!</v>
      </c>
      <c r="AA32" s="2" t="e">
        <f t="shared" si="53"/>
        <v>#NUM!</v>
      </c>
    </row>
    <row r="33" spans="1:27" x14ac:dyDescent="0.25">
      <c r="C33" s="1">
        <f t="shared" si="54"/>
        <v>5</v>
      </c>
      <c r="D33">
        <f t="shared" si="58"/>
        <v>1000</v>
      </c>
      <c r="E33" s="2">
        <f t="shared" si="55"/>
        <v>1.1801639454418473</v>
      </c>
      <c r="F33" s="2" t="e">
        <f t="shared" si="44"/>
        <v>#NUM!</v>
      </c>
      <c r="G33" s="2" t="e">
        <f t="shared" si="44"/>
        <v>#NUM!</v>
      </c>
      <c r="H33" s="2" t="e">
        <f t="shared" si="44"/>
        <v>#NUM!</v>
      </c>
      <c r="I33" s="2" t="e">
        <f t="shared" si="44"/>
        <v>#NUM!</v>
      </c>
      <c r="J33" s="2" t="e">
        <f t="shared" si="44"/>
        <v>#NUM!</v>
      </c>
      <c r="K33" s="2" t="e">
        <f t="shared" si="44"/>
        <v>#NUM!</v>
      </c>
      <c r="L33" s="2" t="e">
        <f t="shared" si="44"/>
        <v>#NUM!</v>
      </c>
      <c r="M33" s="2" t="e">
        <f t="shared" si="44"/>
        <v>#NUM!</v>
      </c>
      <c r="N33" s="2" t="e">
        <f t="shared" si="44"/>
        <v>#NUM!</v>
      </c>
      <c r="P33" s="1">
        <f t="shared" si="56"/>
        <v>8</v>
      </c>
      <c r="Q33">
        <f t="shared" si="59"/>
        <v>1000</v>
      </c>
      <c r="R33" s="2">
        <f t="shared" si="57"/>
        <v>18.099180272790765</v>
      </c>
      <c r="S33" s="2" t="e">
        <f t="shared" si="45"/>
        <v>#NUM!</v>
      </c>
      <c r="T33" s="2" t="e">
        <f t="shared" si="46"/>
        <v>#NUM!</v>
      </c>
      <c r="U33" s="2" t="e">
        <f t="shared" si="47"/>
        <v>#NUM!</v>
      </c>
      <c r="V33" s="2" t="e">
        <f t="shared" si="48"/>
        <v>#NUM!</v>
      </c>
      <c r="W33" s="2" t="e">
        <f t="shared" si="49"/>
        <v>#NUM!</v>
      </c>
      <c r="X33" s="2" t="e">
        <f t="shared" si="50"/>
        <v>#NUM!</v>
      </c>
      <c r="Y33" s="2" t="e">
        <f t="shared" si="51"/>
        <v>#NUM!</v>
      </c>
      <c r="Z33" s="2" t="e">
        <f t="shared" si="52"/>
        <v>#NUM!</v>
      </c>
      <c r="AA33" s="2" t="e">
        <f t="shared" si="53"/>
        <v>#NUM!</v>
      </c>
    </row>
    <row r="36" spans="1:27" x14ac:dyDescent="0.25">
      <c r="A36" t="s">
        <v>3</v>
      </c>
      <c r="B36">
        <v>254</v>
      </c>
    </row>
    <row r="37" spans="1:27" x14ac:dyDescent="0.25">
      <c r="A37" t="s">
        <v>0</v>
      </c>
      <c r="B37">
        <v>12</v>
      </c>
    </row>
    <row r="38" spans="1:27" x14ac:dyDescent="0.25">
      <c r="A38" t="s">
        <v>1</v>
      </c>
      <c r="B38">
        <v>0.16</v>
      </c>
    </row>
    <row r="39" spans="1:27" x14ac:dyDescent="0.25">
      <c r="A39" t="s">
        <v>2</v>
      </c>
      <c r="B39">
        <f>24*0.089</f>
        <v>2.1360000000000001</v>
      </c>
      <c r="D39" t="s">
        <v>5</v>
      </c>
      <c r="E39">
        <f>E40*$B$5</f>
        <v>21.36</v>
      </c>
      <c r="F39">
        <f t="shared" ref="F39" si="60">F40*$B$5</f>
        <v>32.04</v>
      </c>
      <c r="G39">
        <f t="shared" ref="G39" si="61">G40*$B$5</f>
        <v>42.72</v>
      </c>
      <c r="H39">
        <f t="shared" ref="H39" si="62">H40*$B$5</f>
        <v>53.400000000000006</v>
      </c>
      <c r="I39">
        <f t="shared" ref="I39" si="63">I40*$B$5</f>
        <v>64.08</v>
      </c>
      <c r="J39">
        <f t="shared" ref="J39" si="64">J40*$B$5</f>
        <v>74.760000000000005</v>
      </c>
      <c r="K39">
        <f t="shared" ref="K39" si="65">K40*$B$5</f>
        <v>85.44</v>
      </c>
      <c r="L39">
        <f t="shared" ref="L39" si="66">L40*$B$5</f>
        <v>96.12</v>
      </c>
      <c r="M39">
        <f t="shared" ref="M39" si="67">M40*$B$5</f>
        <v>106.80000000000001</v>
      </c>
      <c r="N39">
        <f t="shared" ref="N39" si="68">N40*$B$5</f>
        <v>117.48</v>
      </c>
      <c r="P39" s="1"/>
      <c r="Q39" t="s">
        <v>5</v>
      </c>
      <c r="R39">
        <f>R40*$B$5</f>
        <v>21.36</v>
      </c>
      <c r="S39">
        <f t="shared" ref="S39" si="69">S40*$B$5</f>
        <v>32.04</v>
      </c>
      <c r="T39">
        <f t="shared" ref="T39" si="70">T40*$B$5</f>
        <v>42.72</v>
      </c>
      <c r="U39">
        <f t="shared" ref="U39" si="71">U40*$B$5</f>
        <v>53.400000000000006</v>
      </c>
      <c r="V39">
        <f t="shared" ref="V39" si="72">V40*$B$5</f>
        <v>64.08</v>
      </c>
      <c r="W39">
        <f t="shared" ref="W39" si="73">W40*$B$5</f>
        <v>74.760000000000005</v>
      </c>
      <c r="X39">
        <f t="shared" ref="X39" si="74">X40*$B$5</f>
        <v>85.44</v>
      </c>
      <c r="Y39">
        <f t="shared" ref="Y39" si="75">Y40*$B$5</f>
        <v>96.12</v>
      </c>
      <c r="Z39">
        <f t="shared" ref="Z39" si="76">Z40*$B$5</f>
        <v>106.80000000000001</v>
      </c>
      <c r="AA39">
        <f t="shared" ref="AA39" si="77">AA40*$B$5</f>
        <v>117.48</v>
      </c>
    </row>
    <row r="40" spans="1:27" x14ac:dyDescent="0.25">
      <c r="C40" s="1" t="s">
        <v>4</v>
      </c>
      <c r="E40">
        <v>10</v>
      </c>
      <c r="F40">
        <v>15</v>
      </c>
      <c r="G40">
        <v>20</v>
      </c>
      <c r="H40">
        <v>25</v>
      </c>
      <c r="I40">
        <v>30</v>
      </c>
      <c r="J40">
        <v>35</v>
      </c>
      <c r="K40">
        <v>40</v>
      </c>
      <c r="L40">
        <v>45</v>
      </c>
      <c r="M40">
        <v>50</v>
      </c>
      <c r="N40">
        <v>55</v>
      </c>
      <c r="P40" s="1" t="s">
        <v>4</v>
      </c>
      <c r="R40">
        <v>10</v>
      </c>
      <c r="S40">
        <v>15</v>
      </c>
      <c r="T40">
        <v>20</v>
      </c>
      <c r="U40">
        <v>25</v>
      </c>
      <c r="V40">
        <v>30</v>
      </c>
      <c r="W40">
        <v>35</v>
      </c>
      <c r="X40">
        <v>40</v>
      </c>
      <c r="Y40">
        <v>45</v>
      </c>
      <c r="Z40">
        <v>50</v>
      </c>
      <c r="AA40">
        <v>55</v>
      </c>
    </row>
    <row r="41" spans="1:27" x14ac:dyDescent="0.25">
      <c r="C41" s="1">
        <f>D41*$B$38*2/100</f>
        <v>0.32</v>
      </c>
      <c r="D41">
        <v>100</v>
      </c>
      <c r="E41" s="2">
        <f>(24-((576-4*$C41*E$5)^0.5))/(2*$C41)</f>
        <v>0.90081968130980017</v>
      </c>
      <c r="F41" s="2">
        <f t="shared" ref="F41:N50" si="78">(24-((576-4*$C41*F$5)^0.5))/(2*$C41)</f>
        <v>1.3596485905297273</v>
      </c>
      <c r="G41" s="2">
        <f t="shared" si="78"/>
        <v>1.8243780712935587</v>
      </c>
      <c r="H41" s="2">
        <f t="shared" si="78"/>
        <v>2.295241798870423</v>
      </c>
      <c r="I41" s="2">
        <f t="shared" si="78"/>
        <v>2.7724892916293262</v>
      </c>
      <c r="J41" s="2">
        <f t="shared" si="78"/>
        <v>3.2563874569285556</v>
      </c>
      <c r="K41" s="2">
        <f t="shared" si="78"/>
        <v>3.7472223365246582</v>
      </c>
      <c r="L41" s="2">
        <f t="shared" si="78"/>
        <v>4.2453010839069547</v>
      </c>
      <c r="M41" s="2">
        <f t="shared" si="78"/>
        <v>4.7509542123743698</v>
      </c>
      <c r="N41" s="2">
        <f t="shared" si="78"/>
        <v>5.2645381605909032</v>
      </c>
      <c r="P41" s="1">
        <f>Q41*$B$4*2/100</f>
        <v>0.8</v>
      </c>
      <c r="Q41">
        <v>100</v>
      </c>
      <c r="R41" s="2">
        <f>R$5/E41</f>
        <v>23.711737701980891</v>
      </c>
      <c r="S41" s="2">
        <f t="shared" ref="S41:S50" si="79">S$5/F41</f>
        <v>23.564912451030469</v>
      </c>
      <c r="T41" s="2">
        <f t="shared" ref="T41:T50" si="80">T$5/G41</f>
        <v>23.416199017186045</v>
      </c>
      <c r="U41" s="2">
        <f t="shared" ref="U41:U50" si="81">U$5/H41</f>
        <v>23.265522624361495</v>
      </c>
      <c r="V41" s="2">
        <f t="shared" ref="V41:V50" si="82">V$5/I41</f>
        <v>23.112803426678592</v>
      </c>
      <c r="W41" s="2">
        <f t="shared" ref="W41:W50" si="83">W$5/J41</f>
        <v>22.957956013782859</v>
      </c>
      <c r="X41" s="2">
        <f t="shared" ref="X41:X50" si="84">X$5/K41</f>
        <v>22.800888852312106</v>
      </c>
      <c r="Y41" s="2">
        <f t="shared" ref="Y41:Y50" si="85">Y$5/L41</f>
        <v>22.641503653149773</v>
      </c>
      <c r="Z41" s="2">
        <f t="shared" ref="Z41:Z50" si="86">Z$5/M41</f>
        <v>22.479694652040205</v>
      </c>
      <c r="AA41" s="2">
        <f t="shared" ref="AA41:AA50" si="87">AA$5/N41</f>
        <v>22.315347788610918</v>
      </c>
    </row>
    <row r="42" spans="1:27" x14ac:dyDescent="0.25">
      <c r="C42" s="1">
        <f t="shared" ref="C42:C50" si="88">D42*$B$38*2/100</f>
        <v>0.64</v>
      </c>
      <c r="D42">
        <f>D41+100</f>
        <v>200</v>
      </c>
      <c r="E42" s="2">
        <f t="shared" ref="E42:E50" si="89">(24-((576-4*$C42*E$5)^0.5))/(2*$C42)</f>
        <v>0.91218903564677933</v>
      </c>
      <c r="F42" s="2">
        <f t="shared" si="78"/>
        <v>1.3862446458146631</v>
      </c>
      <c r="G42" s="2">
        <f t="shared" si="78"/>
        <v>1.8736111682623291</v>
      </c>
      <c r="H42" s="2">
        <f t="shared" si="78"/>
        <v>2.3754771061871849</v>
      </c>
      <c r="I42" s="2">
        <f t="shared" si="78"/>
        <v>2.8932191161005205</v>
      </c>
      <c r="J42" s="2">
        <f t="shared" si="78"/>
        <v>3.4284465539554385</v>
      </c>
      <c r="K42" s="2">
        <f t="shared" si="78"/>
        <v>3.9830605743776419</v>
      </c>
      <c r="L42" s="2">
        <f t="shared" si="78"/>
        <v>4.5593340536816243</v>
      </c>
      <c r="M42" s="2">
        <f t="shared" si="78"/>
        <v>5.1600220750731172</v>
      </c>
      <c r="N42" s="2">
        <f t="shared" si="78"/>
        <v>5.788518603184281</v>
      </c>
      <c r="P42" s="1">
        <f t="shared" ref="P42:P50" si="90">Q42*$B$4*2/100</f>
        <v>1.6</v>
      </c>
      <c r="Q42">
        <f>Q41+100</f>
        <v>200</v>
      </c>
      <c r="R42" s="2">
        <f t="shared" ref="R42:R50" si="91">R$5/E42</f>
        <v>23.416199017186045</v>
      </c>
      <c r="S42" s="2">
        <f t="shared" si="79"/>
        <v>23.112803426678592</v>
      </c>
      <c r="T42" s="2">
        <f t="shared" si="80"/>
        <v>22.800888852312106</v>
      </c>
      <c r="U42" s="2">
        <f t="shared" si="81"/>
        <v>22.479694652040205</v>
      </c>
      <c r="V42" s="2">
        <f t="shared" si="82"/>
        <v>22.148339765695656</v>
      </c>
      <c r="W42" s="2">
        <f t="shared" si="83"/>
        <v>21.805794205468516</v>
      </c>
      <c r="X42" s="2">
        <f t="shared" si="84"/>
        <v>21.450841232398304</v>
      </c>
      <c r="Y42" s="2">
        <f t="shared" si="85"/>
        <v>21.082026205643761</v>
      </c>
      <c r="Z42" s="2">
        <f t="shared" si="86"/>
        <v>20.697585871953205</v>
      </c>
      <c r="AA42" s="2">
        <f t="shared" si="87"/>
        <v>20.295348093962058</v>
      </c>
    </row>
    <row r="43" spans="1:27" x14ac:dyDescent="0.25">
      <c r="C43" s="1">
        <f t="shared" si="88"/>
        <v>0.96</v>
      </c>
      <c r="D43">
        <f t="shared" ref="D43:D50" si="92">D42+100</f>
        <v>300</v>
      </c>
      <c r="E43" s="2">
        <f t="shared" si="89"/>
        <v>0.92416309720977552</v>
      </c>
      <c r="F43" s="2">
        <f t="shared" si="78"/>
        <v>1.4151003613023183</v>
      </c>
      <c r="G43" s="2">
        <f t="shared" si="78"/>
        <v>1.9288127440670138</v>
      </c>
      <c r="H43" s="2">
        <f t="shared" si="78"/>
        <v>2.4687986761305609</v>
      </c>
      <c r="I43" s="2">
        <f t="shared" si="78"/>
        <v>3.0395560357877494</v>
      </c>
      <c r="J43" s="2">
        <f t="shared" si="78"/>
        <v>3.6470343951871138</v>
      </c>
      <c r="K43" s="2">
        <f t="shared" si="78"/>
        <v>4.2993902665716375</v>
      </c>
      <c r="L43" s="2">
        <f t="shared" si="78"/>
        <v>5.0083379681141516</v>
      </c>
      <c r="M43" s="2">
        <f t="shared" si="78"/>
        <v>5.7917960675006315</v>
      </c>
      <c r="N43" s="2">
        <f t="shared" si="78"/>
        <v>6.6797766365885929</v>
      </c>
      <c r="P43" s="1">
        <f t="shared" si="90"/>
        <v>2.4</v>
      </c>
      <c r="Q43">
        <f t="shared" ref="Q43:Q50" si="93">Q42+100</f>
        <v>300</v>
      </c>
      <c r="R43" s="2">
        <f t="shared" si="91"/>
        <v>23.112803426678592</v>
      </c>
      <c r="S43" s="2">
        <f t="shared" si="79"/>
        <v>22.641503653149769</v>
      </c>
      <c r="T43" s="2">
        <f t="shared" si="80"/>
        <v>22.148339765695656</v>
      </c>
      <c r="U43" s="2">
        <f t="shared" si="81"/>
        <v>21.629953270914658</v>
      </c>
      <c r="V43" s="2">
        <f t="shared" si="82"/>
        <v>21.082026205643761</v>
      </c>
      <c r="W43" s="2">
        <f t="shared" si="83"/>
        <v>20.498846980620371</v>
      </c>
      <c r="X43" s="2">
        <f t="shared" si="84"/>
        <v>19.872585344091227</v>
      </c>
      <c r="Y43" s="2">
        <f t="shared" si="85"/>
        <v>19.191995550610415</v>
      </c>
      <c r="Z43" s="2">
        <f t="shared" si="86"/>
        <v>18.439875775199393</v>
      </c>
      <c r="AA43" s="2">
        <f t="shared" si="87"/>
        <v>17.587414428874951</v>
      </c>
    </row>
    <row r="44" spans="1:27" x14ac:dyDescent="0.25">
      <c r="C44" s="1">
        <f t="shared" si="88"/>
        <v>1.28</v>
      </c>
      <c r="D44">
        <f t="shared" si="92"/>
        <v>400</v>
      </c>
      <c r="E44" s="2">
        <f t="shared" si="89"/>
        <v>0.93680558413116455</v>
      </c>
      <c r="F44" s="2">
        <f t="shared" si="78"/>
        <v>1.4466095580502603</v>
      </c>
      <c r="G44" s="2">
        <f t="shared" si="78"/>
        <v>1.991530287188821</v>
      </c>
      <c r="H44" s="2">
        <f t="shared" si="78"/>
        <v>2.5800110375365586</v>
      </c>
      <c r="I44" s="2">
        <f t="shared" si="78"/>
        <v>3.2245426999287283</v>
      </c>
      <c r="J44" s="2">
        <f t="shared" si="78"/>
        <v>3.9450483427566323</v>
      </c>
      <c r="K44" s="2">
        <f t="shared" si="78"/>
        <v>4.7771064605626199</v>
      </c>
      <c r="L44" s="2">
        <f t="shared" si="78"/>
        <v>5.7977279946864542</v>
      </c>
      <c r="M44" s="2">
        <f t="shared" si="78"/>
        <v>7.2647571229832337</v>
      </c>
      <c r="N44" s="2" t="e">
        <f t="shared" si="78"/>
        <v>#NUM!</v>
      </c>
      <c r="P44" s="1">
        <f t="shared" si="90"/>
        <v>3.2</v>
      </c>
      <c r="Q44">
        <f t="shared" si="93"/>
        <v>400</v>
      </c>
      <c r="R44" s="2">
        <f t="shared" si="91"/>
        <v>22.800888852312106</v>
      </c>
      <c r="S44" s="2">
        <f t="shared" si="79"/>
        <v>22.148339765695656</v>
      </c>
      <c r="T44" s="2">
        <f t="shared" si="80"/>
        <v>21.450841232398304</v>
      </c>
      <c r="U44" s="2">
        <f t="shared" si="81"/>
        <v>20.697585871953205</v>
      </c>
      <c r="V44" s="2">
        <f t="shared" si="82"/>
        <v>19.872585344091227</v>
      </c>
      <c r="W44" s="2">
        <f t="shared" si="83"/>
        <v>18.950338121271511</v>
      </c>
      <c r="X44" s="2">
        <f t="shared" si="84"/>
        <v>17.885303730479844</v>
      </c>
      <c r="Y44" s="2">
        <f t="shared" si="85"/>
        <v>16.578908166801337</v>
      </c>
      <c r="Z44" s="2">
        <f t="shared" si="86"/>
        <v>14.701110882581462</v>
      </c>
      <c r="AA44" s="2" t="e">
        <f t="shared" si="87"/>
        <v>#NUM!</v>
      </c>
    </row>
    <row r="45" spans="1:27" x14ac:dyDescent="0.25">
      <c r="C45" s="1">
        <f t="shared" si="88"/>
        <v>1.6</v>
      </c>
      <c r="D45">
        <f t="shared" si="92"/>
        <v>500</v>
      </c>
      <c r="E45" s="2">
        <f t="shared" si="89"/>
        <v>0.95019084247487395</v>
      </c>
      <c r="F45" s="2">
        <f t="shared" si="78"/>
        <v>1.4812792056783364</v>
      </c>
      <c r="G45" s="2">
        <f t="shared" si="78"/>
        <v>2.064008830029247</v>
      </c>
      <c r="H45" s="2">
        <f t="shared" si="78"/>
        <v>2.7172183825727525</v>
      </c>
      <c r="I45" s="2">
        <f t="shared" si="78"/>
        <v>3.4750776405003783</v>
      </c>
      <c r="J45" s="2">
        <f t="shared" si="78"/>
        <v>4.4137401275978076</v>
      </c>
      <c r="K45" s="2">
        <f t="shared" si="78"/>
        <v>5.8118056983865873</v>
      </c>
      <c r="L45" s="2" t="e">
        <f t="shared" si="78"/>
        <v>#NUM!</v>
      </c>
      <c r="M45" s="2" t="e">
        <f t="shared" si="78"/>
        <v>#NUM!</v>
      </c>
      <c r="N45" s="2" t="e">
        <f t="shared" si="78"/>
        <v>#NUM!</v>
      </c>
      <c r="P45" s="1">
        <f t="shared" si="90"/>
        <v>4</v>
      </c>
      <c r="Q45">
        <f t="shared" si="93"/>
        <v>500</v>
      </c>
      <c r="R45" s="2">
        <f t="shared" si="91"/>
        <v>22.479694652040205</v>
      </c>
      <c r="S45" s="2">
        <f t="shared" si="79"/>
        <v>21.629953270914658</v>
      </c>
      <c r="T45" s="2">
        <f t="shared" si="80"/>
        <v>20.697585871953201</v>
      </c>
      <c r="U45" s="2">
        <f t="shared" si="81"/>
        <v>19.652450587883596</v>
      </c>
      <c r="V45" s="2">
        <f t="shared" si="82"/>
        <v>18.439875775199397</v>
      </c>
      <c r="W45" s="2">
        <f t="shared" si="83"/>
        <v>16.938015795843508</v>
      </c>
      <c r="X45" s="2">
        <f t="shared" si="84"/>
        <v>14.701110882581458</v>
      </c>
      <c r="Y45" s="2" t="e">
        <f t="shared" si="85"/>
        <v>#NUM!</v>
      </c>
      <c r="Z45" s="2" t="e">
        <f t="shared" si="86"/>
        <v>#NUM!</v>
      </c>
      <c r="AA45" s="2" t="e">
        <f t="shared" si="87"/>
        <v>#NUM!</v>
      </c>
    </row>
    <row r="46" spans="1:27" x14ac:dyDescent="0.25">
      <c r="C46" s="1">
        <f t="shared" si="88"/>
        <v>1.92</v>
      </c>
      <c r="D46">
        <f t="shared" si="92"/>
        <v>600</v>
      </c>
      <c r="E46" s="2">
        <f t="shared" si="89"/>
        <v>0.96440637203350688</v>
      </c>
      <c r="F46" s="2">
        <f t="shared" si="78"/>
        <v>1.5197780178938747</v>
      </c>
      <c r="G46" s="2">
        <f t="shared" si="78"/>
        <v>2.1496951332858187</v>
      </c>
      <c r="H46" s="2">
        <f t="shared" si="78"/>
        <v>2.8958980337503157</v>
      </c>
      <c r="I46" s="2">
        <f t="shared" si="78"/>
        <v>3.8651519964576355</v>
      </c>
      <c r="J46" s="2">
        <f t="shared" si="78"/>
        <v>5.8964466094067243</v>
      </c>
      <c r="K46" s="2" t="e">
        <f t="shared" si="78"/>
        <v>#NUM!</v>
      </c>
      <c r="L46" s="2" t="e">
        <f t="shared" si="78"/>
        <v>#NUM!</v>
      </c>
      <c r="M46" s="2" t="e">
        <f t="shared" si="78"/>
        <v>#NUM!</v>
      </c>
      <c r="N46" s="2" t="e">
        <f t="shared" si="78"/>
        <v>#NUM!</v>
      </c>
      <c r="P46" s="1">
        <f t="shared" si="90"/>
        <v>4.8</v>
      </c>
      <c r="Q46">
        <f t="shared" si="93"/>
        <v>600</v>
      </c>
      <c r="R46" s="2">
        <f t="shared" si="91"/>
        <v>22.148339765695656</v>
      </c>
      <c r="S46" s="2">
        <f t="shared" si="79"/>
        <v>21.082026205643761</v>
      </c>
      <c r="T46" s="2">
        <f t="shared" si="80"/>
        <v>19.872585344091227</v>
      </c>
      <c r="U46" s="2">
        <f t="shared" si="81"/>
        <v>18.439875775199393</v>
      </c>
      <c r="V46" s="2">
        <f t="shared" si="82"/>
        <v>16.578908166801341</v>
      </c>
      <c r="W46" s="2">
        <f t="shared" si="83"/>
        <v>12.67882250993909</v>
      </c>
      <c r="X46" s="2" t="e">
        <f t="shared" si="84"/>
        <v>#NUM!</v>
      </c>
      <c r="Y46" s="2" t="e">
        <f t="shared" si="85"/>
        <v>#NUM!</v>
      </c>
      <c r="Z46" s="2" t="e">
        <f t="shared" si="86"/>
        <v>#NUM!</v>
      </c>
      <c r="AA46" s="2" t="e">
        <f t="shared" si="87"/>
        <v>#NUM!</v>
      </c>
    </row>
    <row r="47" spans="1:27" x14ac:dyDescent="0.25">
      <c r="C47" s="1">
        <f t="shared" si="88"/>
        <v>2.2400000000000002</v>
      </c>
      <c r="D47">
        <f t="shared" si="92"/>
        <v>700</v>
      </c>
      <c r="E47" s="2">
        <f t="shared" si="89"/>
        <v>0.97955615827298237</v>
      </c>
      <c r="F47" s="2">
        <f t="shared" si="78"/>
        <v>1.563014740794477</v>
      </c>
      <c r="G47" s="2">
        <f t="shared" si="78"/>
        <v>2.2543133387180756</v>
      </c>
      <c r="H47" s="2">
        <f t="shared" si="78"/>
        <v>3.1526715197127202</v>
      </c>
      <c r="I47" s="2">
        <f t="shared" si="78"/>
        <v>5.0540970937772007</v>
      </c>
      <c r="J47" s="2" t="e">
        <f t="shared" si="78"/>
        <v>#NUM!</v>
      </c>
      <c r="K47" s="2" t="e">
        <f t="shared" si="78"/>
        <v>#NUM!</v>
      </c>
      <c r="L47" s="2" t="e">
        <f t="shared" si="78"/>
        <v>#NUM!</v>
      </c>
      <c r="M47" s="2" t="e">
        <f t="shared" si="78"/>
        <v>#NUM!</v>
      </c>
      <c r="N47" s="2" t="e">
        <f t="shared" si="78"/>
        <v>#NUM!</v>
      </c>
      <c r="P47" s="1">
        <f t="shared" si="90"/>
        <v>5.6</v>
      </c>
      <c r="Q47">
        <f t="shared" si="93"/>
        <v>700</v>
      </c>
      <c r="R47" s="2">
        <f t="shared" si="91"/>
        <v>21.805794205468516</v>
      </c>
      <c r="S47" s="2">
        <f t="shared" si="79"/>
        <v>20.498846980620371</v>
      </c>
      <c r="T47" s="2">
        <f t="shared" si="80"/>
        <v>18.950338121271507</v>
      </c>
      <c r="U47" s="2">
        <f t="shared" si="81"/>
        <v>16.938015795843505</v>
      </c>
      <c r="V47" s="2">
        <f t="shared" si="82"/>
        <v>12.678822509939069</v>
      </c>
      <c r="W47" s="2" t="e">
        <f t="shared" si="83"/>
        <v>#NUM!</v>
      </c>
      <c r="X47" s="2" t="e">
        <f t="shared" si="84"/>
        <v>#NUM!</v>
      </c>
      <c r="Y47" s="2" t="e">
        <f t="shared" si="85"/>
        <v>#NUM!</v>
      </c>
      <c r="Z47" s="2" t="e">
        <f t="shared" si="86"/>
        <v>#NUM!</v>
      </c>
      <c r="AA47" s="2" t="e">
        <f t="shared" si="87"/>
        <v>#NUM!</v>
      </c>
    </row>
    <row r="48" spans="1:27" x14ac:dyDescent="0.25">
      <c r="C48" s="1">
        <f t="shared" si="88"/>
        <v>2.56</v>
      </c>
      <c r="D48">
        <f t="shared" si="92"/>
        <v>800</v>
      </c>
      <c r="E48" s="2">
        <f t="shared" si="89"/>
        <v>0.99576514359441048</v>
      </c>
      <c r="F48" s="2">
        <f t="shared" si="78"/>
        <v>1.6122713499643642</v>
      </c>
      <c r="G48" s="2">
        <f t="shared" si="78"/>
        <v>2.3885532302813099</v>
      </c>
      <c r="H48" s="2">
        <f t="shared" si="78"/>
        <v>3.6323785614916169</v>
      </c>
      <c r="I48" s="2" t="e">
        <f t="shared" si="78"/>
        <v>#NUM!</v>
      </c>
      <c r="J48" s="2" t="e">
        <f t="shared" si="78"/>
        <v>#NUM!</v>
      </c>
      <c r="K48" s="2" t="e">
        <f t="shared" si="78"/>
        <v>#NUM!</v>
      </c>
      <c r="L48" s="2" t="e">
        <f t="shared" si="78"/>
        <v>#NUM!</v>
      </c>
      <c r="M48" s="2" t="e">
        <f t="shared" si="78"/>
        <v>#NUM!</v>
      </c>
      <c r="N48" s="2" t="e">
        <f t="shared" si="78"/>
        <v>#NUM!</v>
      </c>
      <c r="P48" s="1">
        <f t="shared" si="90"/>
        <v>6.4</v>
      </c>
      <c r="Q48">
        <f t="shared" si="93"/>
        <v>800</v>
      </c>
      <c r="R48" s="2">
        <f t="shared" si="91"/>
        <v>21.450841232398304</v>
      </c>
      <c r="S48" s="2">
        <f t="shared" si="79"/>
        <v>19.872585344091227</v>
      </c>
      <c r="T48" s="2">
        <f t="shared" si="80"/>
        <v>17.885303730479844</v>
      </c>
      <c r="U48" s="2">
        <f t="shared" si="81"/>
        <v>14.701110882581462</v>
      </c>
      <c r="V48" s="2" t="e">
        <f t="shared" si="82"/>
        <v>#NUM!</v>
      </c>
      <c r="W48" s="2" t="e">
        <f t="shared" si="83"/>
        <v>#NUM!</v>
      </c>
      <c r="X48" s="2" t="e">
        <f t="shared" si="84"/>
        <v>#NUM!</v>
      </c>
      <c r="Y48" s="2" t="e">
        <f t="shared" si="85"/>
        <v>#NUM!</v>
      </c>
      <c r="Z48" s="2" t="e">
        <f t="shared" si="86"/>
        <v>#NUM!</v>
      </c>
      <c r="AA48" s="2" t="e">
        <f t="shared" si="87"/>
        <v>#NUM!</v>
      </c>
    </row>
    <row r="49" spans="3:27" x14ac:dyDescent="0.25">
      <c r="C49" s="1">
        <f t="shared" si="88"/>
        <v>2.88</v>
      </c>
      <c r="D49">
        <f t="shared" si="92"/>
        <v>900</v>
      </c>
      <c r="E49" s="2">
        <f t="shared" si="89"/>
        <v>1.0131853452625832</v>
      </c>
      <c r="F49" s="2">
        <f t="shared" si="78"/>
        <v>1.669445989371384</v>
      </c>
      <c r="G49" s="2">
        <f t="shared" si="78"/>
        <v>2.5767679976384237</v>
      </c>
      <c r="H49" s="2" t="e">
        <f t="shared" si="78"/>
        <v>#NUM!</v>
      </c>
      <c r="I49" s="2" t="e">
        <f t="shared" si="78"/>
        <v>#NUM!</v>
      </c>
      <c r="J49" s="2" t="e">
        <f t="shared" si="78"/>
        <v>#NUM!</v>
      </c>
      <c r="K49" s="2" t="e">
        <f t="shared" si="78"/>
        <v>#NUM!</v>
      </c>
      <c r="L49" s="2" t="e">
        <f t="shared" si="78"/>
        <v>#NUM!</v>
      </c>
      <c r="M49" s="2" t="e">
        <f t="shared" si="78"/>
        <v>#NUM!</v>
      </c>
      <c r="N49" s="2" t="e">
        <f t="shared" si="78"/>
        <v>#NUM!</v>
      </c>
      <c r="P49" s="1">
        <f t="shared" si="90"/>
        <v>7.2</v>
      </c>
      <c r="Q49">
        <f t="shared" si="93"/>
        <v>900</v>
      </c>
      <c r="R49" s="2">
        <f t="shared" si="91"/>
        <v>21.082026205643761</v>
      </c>
      <c r="S49" s="2">
        <f t="shared" si="79"/>
        <v>19.191995550610411</v>
      </c>
      <c r="T49" s="2">
        <f t="shared" si="80"/>
        <v>16.578908166801341</v>
      </c>
      <c r="U49" s="2" t="e">
        <f t="shared" si="81"/>
        <v>#NUM!</v>
      </c>
      <c r="V49" s="2" t="e">
        <f t="shared" si="82"/>
        <v>#NUM!</v>
      </c>
      <c r="W49" s="2" t="e">
        <f t="shared" si="83"/>
        <v>#NUM!</v>
      </c>
      <c r="X49" s="2" t="e">
        <f t="shared" si="84"/>
        <v>#NUM!</v>
      </c>
      <c r="Y49" s="2" t="e">
        <f t="shared" si="85"/>
        <v>#NUM!</v>
      </c>
      <c r="Z49" s="2" t="e">
        <f t="shared" si="86"/>
        <v>#NUM!</v>
      </c>
      <c r="AA49" s="2" t="e">
        <f t="shared" si="87"/>
        <v>#NUM!</v>
      </c>
    </row>
    <row r="50" spans="3:27" x14ac:dyDescent="0.25">
      <c r="C50" s="1">
        <f t="shared" si="88"/>
        <v>3.2</v>
      </c>
      <c r="D50">
        <f t="shared" si="92"/>
        <v>1000</v>
      </c>
      <c r="E50" s="2">
        <f t="shared" si="89"/>
        <v>1.0320044150146235</v>
      </c>
      <c r="F50" s="2">
        <f t="shared" si="78"/>
        <v>1.7375388202501891</v>
      </c>
      <c r="G50" s="2">
        <f t="shared" si="78"/>
        <v>2.9059028491932937</v>
      </c>
      <c r="H50" s="2" t="e">
        <f t="shared" si="78"/>
        <v>#NUM!</v>
      </c>
      <c r="I50" s="2" t="e">
        <f t="shared" si="78"/>
        <v>#NUM!</v>
      </c>
      <c r="J50" s="2" t="e">
        <f t="shared" si="78"/>
        <v>#NUM!</v>
      </c>
      <c r="K50" s="2" t="e">
        <f t="shared" si="78"/>
        <v>#NUM!</v>
      </c>
      <c r="L50" s="2" t="e">
        <f t="shared" si="78"/>
        <v>#NUM!</v>
      </c>
      <c r="M50" s="2" t="e">
        <f t="shared" si="78"/>
        <v>#NUM!</v>
      </c>
      <c r="N50" s="2" t="e">
        <f t="shared" si="78"/>
        <v>#NUM!</v>
      </c>
      <c r="P50" s="1">
        <f t="shared" si="90"/>
        <v>8</v>
      </c>
      <c r="Q50">
        <f t="shared" si="93"/>
        <v>1000</v>
      </c>
      <c r="R50" s="2">
        <f t="shared" si="91"/>
        <v>20.697585871953201</v>
      </c>
      <c r="S50" s="2">
        <f t="shared" si="79"/>
        <v>18.439875775199397</v>
      </c>
      <c r="T50" s="2">
        <f t="shared" si="80"/>
        <v>14.701110882581458</v>
      </c>
      <c r="U50" s="2" t="e">
        <f t="shared" si="81"/>
        <v>#NUM!</v>
      </c>
      <c r="V50" s="2" t="e">
        <f t="shared" si="82"/>
        <v>#NUM!</v>
      </c>
      <c r="W50" s="2" t="e">
        <f t="shared" si="83"/>
        <v>#NUM!</v>
      </c>
      <c r="X50" s="2" t="e">
        <f t="shared" si="84"/>
        <v>#NUM!</v>
      </c>
      <c r="Y50" s="2" t="e">
        <f t="shared" si="85"/>
        <v>#NUM!</v>
      </c>
      <c r="Z50" s="2" t="e">
        <f t="shared" si="86"/>
        <v>#NUM!</v>
      </c>
      <c r="AA50" s="2" t="e">
        <f t="shared" si="87"/>
        <v>#NUM!</v>
      </c>
    </row>
  </sheetData>
  <conditionalFormatting sqref="E24:N33">
    <cfRule type="colorScale" priority="1">
      <colorScale>
        <cfvo type="min"/>
        <cfvo type="max"/>
        <color rgb="FFFF7128"/>
        <color rgb="FFFFEF9C"/>
      </colorScale>
    </cfRule>
    <cfRule type="colorScale" priority="2">
      <colorScale>
        <cfvo type="min"/>
        <cfvo type="percentile" val="50"/>
        <cfvo type="max"/>
        <color rgb="FF63BE7B"/>
        <color rgb="FFFFEB84"/>
        <color rgb="FFF8696B"/>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A50"/>
  <sheetViews>
    <sheetView workbookViewId="0">
      <selection activeCell="G9" sqref="G9"/>
    </sheetView>
  </sheetViews>
  <sheetFormatPr defaultRowHeight="15" x14ac:dyDescent="0.25"/>
  <cols>
    <col min="3" max="3" width="8.85546875" style="1"/>
  </cols>
  <sheetData>
    <row r="2" spans="1:27" x14ac:dyDescent="0.25">
      <c r="A2" t="s">
        <v>3</v>
      </c>
      <c r="B2">
        <v>256</v>
      </c>
    </row>
    <row r="3" spans="1:27" x14ac:dyDescent="0.25">
      <c r="A3" t="s">
        <v>0</v>
      </c>
      <c r="B3">
        <v>16</v>
      </c>
    </row>
    <row r="4" spans="1:27" x14ac:dyDescent="0.25">
      <c r="A4" t="s">
        <v>1</v>
      </c>
      <c r="B4">
        <v>0.4</v>
      </c>
    </row>
    <row r="5" spans="1:27" x14ac:dyDescent="0.25">
      <c r="A5" t="s">
        <v>2</v>
      </c>
      <c r="B5">
        <f>24*0.121</f>
        <v>2.9039999999999999</v>
      </c>
      <c r="D5" t="s">
        <v>5</v>
      </c>
      <c r="E5">
        <f>E6*$B$5</f>
        <v>29.04</v>
      </c>
      <c r="F5">
        <f t="shared" ref="F5:N5" si="0">F6*$B$5</f>
        <v>43.56</v>
      </c>
      <c r="G5">
        <f t="shared" si="0"/>
        <v>58.08</v>
      </c>
      <c r="H5">
        <f t="shared" si="0"/>
        <v>72.599999999999994</v>
      </c>
      <c r="I5">
        <f t="shared" si="0"/>
        <v>87.12</v>
      </c>
      <c r="J5">
        <f t="shared" si="0"/>
        <v>101.64</v>
      </c>
      <c r="K5">
        <f t="shared" si="0"/>
        <v>116.16</v>
      </c>
      <c r="L5">
        <f t="shared" si="0"/>
        <v>130.68</v>
      </c>
      <c r="M5">
        <f t="shared" si="0"/>
        <v>145.19999999999999</v>
      </c>
      <c r="N5">
        <f t="shared" si="0"/>
        <v>159.72</v>
      </c>
      <c r="P5" s="1"/>
      <c r="Q5" t="s">
        <v>5</v>
      </c>
      <c r="R5">
        <f>R6*$B$5</f>
        <v>29.04</v>
      </c>
      <c r="S5">
        <f t="shared" ref="S5:AA5" si="1">S6*$B$5</f>
        <v>43.56</v>
      </c>
      <c r="T5">
        <f t="shared" si="1"/>
        <v>58.08</v>
      </c>
      <c r="U5">
        <f t="shared" si="1"/>
        <v>72.599999999999994</v>
      </c>
      <c r="V5">
        <f t="shared" si="1"/>
        <v>87.12</v>
      </c>
      <c r="W5">
        <f t="shared" si="1"/>
        <v>101.64</v>
      </c>
      <c r="X5">
        <f t="shared" si="1"/>
        <v>116.16</v>
      </c>
      <c r="Y5">
        <f t="shared" si="1"/>
        <v>130.68</v>
      </c>
      <c r="Z5">
        <f t="shared" si="1"/>
        <v>145.19999999999999</v>
      </c>
      <c r="AA5">
        <f t="shared" si="1"/>
        <v>159.72</v>
      </c>
    </row>
    <row r="6" spans="1:27" x14ac:dyDescent="0.25">
      <c r="C6" s="1" t="s">
        <v>4</v>
      </c>
      <c r="E6">
        <v>10</v>
      </c>
      <c r="F6">
        <v>15</v>
      </c>
      <c r="G6">
        <v>20</v>
      </c>
      <c r="H6">
        <v>25</v>
      </c>
      <c r="I6">
        <v>30</v>
      </c>
      <c r="J6">
        <v>35</v>
      </c>
      <c r="K6">
        <v>40</v>
      </c>
      <c r="L6">
        <v>45</v>
      </c>
      <c r="M6">
        <v>50</v>
      </c>
      <c r="N6">
        <v>55</v>
      </c>
      <c r="P6" s="1" t="s">
        <v>4</v>
      </c>
      <c r="R6">
        <v>10</v>
      </c>
      <c r="S6">
        <v>15</v>
      </c>
      <c r="T6">
        <v>20</v>
      </c>
      <c r="U6">
        <v>25</v>
      </c>
      <c r="V6">
        <v>30</v>
      </c>
      <c r="W6">
        <v>35</v>
      </c>
      <c r="X6">
        <v>40</v>
      </c>
      <c r="Y6">
        <v>45</v>
      </c>
      <c r="Z6">
        <v>50</v>
      </c>
      <c r="AA6">
        <v>55</v>
      </c>
    </row>
    <row r="7" spans="1:27" x14ac:dyDescent="0.25">
      <c r="C7" s="1">
        <f>D7*$B$4*2/100</f>
        <v>0.8</v>
      </c>
      <c r="D7">
        <v>100</v>
      </c>
      <c r="E7" s="2">
        <f>(24-((576-4*$C7*E$5)^0.5))/(2*$C7)</f>
        <v>1.2631881428040215</v>
      </c>
      <c r="F7" s="2">
        <f t="shared" ref="F7:N16" si="2">(24-((576-4*$C7*F$5)^0.5))/(2*$C7)</f>
        <v>1.9405206841926503</v>
      </c>
      <c r="G7" s="2">
        <f t="shared" si="2"/>
        <v>2.6549605103912288</v>
      </c>
      <c r="H7" s="2">
        <f t="shared" si="2"/>
        <v>3.4133697737435331</v>
      </c>
      <c r="I7" s="2">
        <f t="shared" si="2"/>
        <v>4.225029002359217</v>
      </c>
      <c r="J7" s="2">
        <f t="shared" si="2"/>
        <v>5.1030307669468842</v>
      </c>
      <c r="K7" s="2">
        <f t="shared" si="2"/>
        <v>6.0669154263490821</v>
      </c>
      <c r="L7" s="2">
        <f t="shared" si="2"/>
        <v>7.148248603018561</v>
      </c>
      <c r="M7" s="2">
        <f t="shared" si="2"/>
        <v>8.4045470208635393</v>
      </c>
      <c r="N7" s="2">
        <f t="shared" si="2"/>
        <v>9.9651216499303583</v>
      </c>
      <c r="P7" s="1">
        <f>Q7*$B$4*2/100</f>
        <v>0.8</v>
      </c>
      <c r="Q7">
        <v>100</v>
      </c>
      <c r="R7" s="2">
        <f>R$5/E7</f>
        <v>22.989449485756801</v>
      </c>
      <c r="S7" s="2">
        <f t="shared" ref="S7:AA16" si="3">S$5/F7</f>
        <v>22.447583452645883</v>
      </c>
      <c r="T7" s="2">
        <f t="shared" si="3"/>
        <v>21.876031591687013</v>
      </c>
      <c r="U7" s="2">
        <f t="shared" si="3"/>
        <v>21.269304181005168</v>
      </c>
      <c r="V7" s="2">
        <f t="shared" si="3"/>
        <v>20.619976798112628</v>
      </c>
      <c r="W7" s="2">
        <f t="shared" si="3"/>
        <v>19.91757538644249</v>
      </c>
      <c r="X7" s="2">
        <f t="shared" si="3"/>
        <v>19.146467658920734</v>
      </c>
      <c r="Y7" s="2">
        <f t="shared" si="3"/>
        <v>18.281401117585151</v>
      </c>
      <c r="Z7" s="2">
        <f t="shared" si="3"/>
        <v>17.27636238330917</v>
      </c>
      <c r="AA7" s="2">
        <f t="shared" si="3"/>
        <v>16.027902680055714</v>
      </c>
    </row>
    <row r="8" spans="1:27" x14ac:dyDescent="0.25">
      <c r="C8" s="1">
        <f t="shared" ref="C8:C16" si="4">D8*$B$4*2/100</f>
        <v>1.6</v>
      </c>
      <c r="D8">
        <f>D7+100</f>
        <v>200</v>
      </c>
      <c r="E8" s="2">
        <f t="shared" ref="E8:E16" si="5">(24-((576-4*$C8*E$5)^0.5))/(2*$C8)</f>
        <v>1.3274802551956144</v>
      </c>
      <c r="F8" s="2">
        <f t="shared" si="2"/>
        <v>2.1125145011796085</v>
      </c>
      <c r="G8" s="2">
        <f t="shared" si="2"/>
        <v>3.033457713174541</v>
      </c>
      <c r="H8" s="2">
        <f t="shared" si="2"/>
        <v>4.2022735104317697</v>
      </c>
      <c r="I8" s="2">
        <f t="shared" si="2"/>
        <v>6.1583592135001295</v>
      </c>
      <c r="J8" s="2" t="e">
        <f t="shared" si="2"/>
        <v>#NUM!</v>
      </c>
      <c r="K8" s="2" t="e">
        <f t="shared" si="2"/>
        <v>#NUM!</v>
      </c>
      <c r="L8" s="2" t="e">
        <f t="shared" si="2"/>
        <v>#NUM!</v>
      </c>
      <c r="M8" s="2" t="e">
        <f t="shared" si="2"/>
        <v>#NUM!</v>
      </c>
      <c r="N8" s="2" t="e">
        <f t="shared" si="2"/>
        <v>#NUM!</v>
      </c>
      <c r="P8" s="1">
        <f t="shared" ref="P8:P16" si="6">Q8*$B$4*2/100</f>
        <v>1.6</v>
      </c>
      <c r="Q8">
        <f>Q7+100</f>
        <v>200</v>
      </c>
      <c r="R8" s="2">
        <f t="shared" ref="R8:R16" si="7">R$5/E8</f>
        <v>21.876031591687013</v>
      </c>
      <c r="S8" s="2">
        <f t="shared" si="3"/>
        <v>20.619976798112628</v>
      </c>
      <c r="T8" s="2">
        <f t="shared" si="3"/>
        <v>19.146467658920734</v>
      </c>
      <c r="U8" s="2">
        <f t="shared" si="3"/>
        <v>17.27636238330917</v>
      </c>
      <c r="V8" s="2">
        <f t="shared" si="3"/>
        <v>14.146625258399791</v>
      </c>
      <c r="W8" s="2" t="e">
        <f t="shared" si="3"/>
        <v>#NUM!</v>
      </c>
      <c r="X8" s="2" t="e">
        <f t="shared" si="3"/>
        <v>#NUM!</v>
      </c>
      <c r="Y8" s="2" t="e">
        <f t="shared" si="3"/>
        <v>#NUM!</v>
      </c>
      <c r="Z8" s="2" t="e">
        <f t="shared" si="3"/>
        <v>#NUM!</v>
      </c>
      <c r="AA8" s="2" t="e">
        <f t="shared" si="3"/>
        <v>#NUM!</v>
      </c>
    </row>
    <row r="9" spans="1:27" x14ac:dyDescent="0.25">
      <c r="C9" s="1">
        <f t="shared" si="4"/>
        <v>2.4</v>
      </c>
      <c r="D9">
        <f t="shared" ref="D9:D16" si="8">D8+100</f>
        <v>300</v>
      </c>
      <c r="E9" s="2">
        <f t="shared" si="5"/>
        <v>1.408343000786406</v>
      </c>
      <c r="F9" s="2">
        <f t="shared" si="2"/>
        <v>2.3827495343395197</v>
      </c>
      <c r="G9" s="2">
        <f t="shared" si="2"/>
        <v>4.1055728090000834</v>
      </c>
      <c r="H9" s="2" t="e">
        <f t="shared" si="2"/>
        <v>#NUM!</v>
      </c>
      <c r="I9" s="2" t="e">
        <f t="shared" si="2"/>
        <v>#NUM!</v>
      </c>
      <c r="J9" s="2" t="e">
        <f t="shared" si="2"/>
        <v>#NUM!</v>
      </c>
      <c r="K9" s="2" t="e">
        <f t="shared" si="2"/>
        <v>#NUM!</v>
      </c>
      <c r="L9" s="2" t="e">
        <f t="shared" si="2"/>
        <v>#NUM!</v>
      </c>
      <c r="M9" s="2" t="e">
        <f t="shared" si="2"/>
        <v>#NUM!</v>
      </c>
      <c r="N9" s="2" t="e">
        <f t="shared" si="2"/>
        <v>#NUM!</v>
      </c>
      <c r="P9" s="1">
        <f t="shared" si="6"/>
        <v>2.4</v>
      </c>
      <c r="Q9">
        <f t="shared" ref="Q9:Q16" si="9">Q8+100</f>
        <v>300</v>
      </c>
      <c r="R9" s="2">
        <f t="shared" si="7"/>
        <v>20.619976798112624</v>
      </c>
      <c r="S9" s="2">
        <f t="shared" si="3"/>
        <v>18.281401117585155</v>
      </c>
      <c r="T9" s="2">
        <f t="shared" si="3"/>
        <v>14.1466252583998</v>
      </c>
      <c r="U9" s="2" t="e">
        <f t="shared" si="3"/>
        <v>#NUM!</v>
      </c>
      <c r="V9" s="2" t="e">
        <f t="shared" si="3"/>
        <v>#NUM!</v>
      </c>
      <c r="W9" s="2" t="e">
        <f t="shared" si="3"/>
        <v>#NUM!</v>
      </c>
      <c r="X9" s="2" t="e">
        <f t="shared" si="3"/>
        <v>#NUM!</v>
      </c>
      <c r="Y9" s="2" t="e">
        <f t="shared" si="3"/>
        <v>#NUM!</v>
      </c>
      <c r="Z9" s="2" t="e">
        <f t="shared" si="3"/>
        <v>#NUM!</v>
      </c>
      <c r="AA9" s="2" t="e">
        <f t="shared" si="3"/>
        <v>#NUM!</v>
      </c>
    </row>
    <row r="10" spans="1:27" x14ac:dyDescent="0.25">
      <c r="C10" s="1">
        <f t="shared" si="4"/>
        <v>3.2</v>
      </c>
      <c r="D10">
        <f t="shared" si="8"/>
        <v>400</v>
      </c>
      <c r="E10" s="2">
        <f t="shared" si="5"/>
        <v>1.5167288565872705</v>
      </c>
      <c r="F10" s="2">
        <f t="shared" si="2"/>
        <v>3.0791796067500647</v>
      </c>
      <c r="G10" s="2" t="e">
        <f t="shared" si="2"/>
        <v>#NUM!</v>
      </c>
      <c r="H10" s="2" t="e">
        <f t="shared" si="2"/>
        <v>#NUM!</v>
      </c>
      <c r="I10" s="2" t="e">
        <f t="shared" si="2"/>
        <v>#NUM!</v>
      </c>
      <c r="J10" s="2" t="e">
        <f t="shared" si="2"/>
        <v>#NUM!</v>
      </c>
      <c r="K10" s="2" t="e">
        <f t="shared" si="2"/>
        <v>#NUM!</v>
      </c>
      <c r="L10" s="2" t="e">
        <f t="shared" si="2"/>
        <v>#NUM!</v>
      </c>
      <c r="M10" s="2" t="e">
        <f t="shared" si="2"/>
        <v>#NUM!</v>
      </c>
      <c r="N10" s="2" t="e">
        <f t="shared" si="2"/>
        <v>#NUM!</v>
      </c>
      <c r="P10" s="1">
        <f t="shared" si="6"/>
        <v>3.2</v>
      </c>
      <c r="Q10">
        <f t="shared" si="9"/>
        <v>400</v>
      </c>
      <c r="R10" s="2">
        <f t="shared" si="7"/>
        <v>19.146467658920734</v>
      </c>
      <c r="S10" s="2">
        <f t="shared" si="3"/>
        <v>14.146625258399791</v>
      </c>
      <c r="T10" s="2" t="e">
        <f t="shared" si="3"/>
        <v>#NUM!</v>
      </c>
      <c r="U10" s="2" t="e">
        <f t="shared" si="3"/>
        <v>#NUM!</v>
      </c>
      <c r="V10" s="2" t="e">
        <f t="shared" si="3"/>
        <v>#NUM!</v>
      </c>
      <c r="W10" s="2" t="e">
        <f t="shared" si="3"/>
        <v>#NUM!</v>
      </c>
      <c r="X10" s="2" t="e">
        <f t="shared" si="3"/>
        <v>#NUM!</v>
      </c>
      <c r="Y10" s="2" t="e">
        <f t="shared" si="3"/>
        <v>#NUM!</v>
      </c>
      <c r="Z10" s="2" t="e">
        <f t="shared" si="3"/>
        <v>#NUM!</v>
      </c>
      <c r="AA10" s="2" t="e">
        <f t="shared" si="3"/>
        <v>#NUM!</v>
      </c>
    </row>
    <row r="11" spans="1:27" x14ac:dyDescent="0.25">
      <c r="C11" s="1">
        <f t="shared" si="4"/>
        <v>4</v>
      </c>
      <c r="D11">
        <f t="shared" si="8"/>
        <v>500</v>
      </c>
      <c r="E11" s="2">
        <f t="shared" si="5"/>
        <v>1.680909404172708</v>
      </c>
      <c r="F11" s="2" t="e">
        <f t="shared" si="2"/>
        <v>#NUM!</v>
      </c>
      <c r="G11" s="2" t="e">
        <f t="shared" si="2"/>
        <v>#NUM!</v>
      </c>
      <c r="H11" s="2" t="e">
        <f t="shared" si="2"/>
        <v>#NUM!</v>
      </c>
      <c r="I11" s="2" t="e">
        <f t="shared" si="2"/>
        <v>#NUM!</v>
      </c>
      <c r="J11" s="2" t="e">
        <f t="shared" si="2"/>
        <v>#NUM!</v>
      </c>
      <c r="K11" s="2" t="e">
        <f t="shared" si="2"/>
        <v>#NUM!</v>
      </c>
      <c r="L11" s="2" t="e">
        <f t="shared" si="2"/>
        <v>#NUM!</v>
      </c>
      <c r="M11" s="2" t="e">
        <f t="shared" si="2"/>
        <v>#NUM!</v>
      </c>
      <c r="N11" s="2" t="e">
        <f t="shared" si="2"/>
        <v>#NUM!</v>
      </c>
      <c r="P11" s="1">
        <f t="shared" si="6"/>
        <v>4</v>
      </c>
      <c r="Q11">
        <f t="shared" si="9"/>
        <v>500</v>
      </c>
      <c r="R11" s="2">
        <f t="shared" si="7"/>
        <v>17.27636238330917</v>
      </c>
      <c r="S11" s="2" t="e">
        <f t="shared" si="3"/>
        <v>#NUM!</v>
      </c>
      <c r="T11" s="2" t="e">
        <f t="shared" si="3"/>
        <v>#NUM!</v>
      </c>
      <c r="U11" s="2" t="e">
        <f t="shared" si="3"/>
        <v>#NUM!</v>
      </c>
      <c r="V11" s="2" t="e">
        <f t="shared" si="3"/>
        <v>#NUM!</v>
      </c>
      <c r="W11" s="2" t="e">
        <f t="shared" si="3"/>
        <v>#NUM!</v>
      </c>
      <c r="X11" s="2" t="e">
        <f t="shared" si="3"/>
        <v>#NUM!</v>
      </c>
      <c r="Y11" s="2" t="e">
        <f t="shared" si="3"/>
        <v>#NUM!</v>
      </c>
      <c r="Z11" s="2" t="e">
        <f t="shared" si="3"/>
        <v>#NUM!</v>
      </c>
      <c r="AA11" s="2" t="e">
        <f t="shared" si="3"/>
        <v>#NUM!</v>
      </c>
    </row>
    <row r="12" spans="1:27" x14ac:dyDescent="0.25">
      <c r="C12" s="1">
        <f t="shared" si="4"/>
        <v>4.8</v>
      </c>
      <c r="D12">
        <f t="shared" si="8"/>
        <v>600</v>
      </c>
      <c r="E12" s="2">
        <f t="shared" si="5"/>
        <v>2.0527864045000417</v>
      </c>
      <c r="F12" s="2" t="e">
        <f t="shared" si="2"/>
        <v>#NUM!</v>
      </c>
      <c r="G12" s="2" t="e">
        <f t="shared" si="2"/>
        <v>#NUM!</v>
      </c>
      <c r="H12" s="2" t="e">
        <f t="shared" si="2"/>
        <v>#NUM!</v>
      </c>
      <c r="I12" s="2" t="e">
        <f t="shared" si="2"/>
        <v>#NUM!</v>
      </c>
      <c r="J12" s="2" t="e">
        <f t="shared" si="2"/>
        <v>#NUM!</v>
      </c>
      <c r="K12" s="2" t="e">
        <f t="shared" si="2"/>
        <v>#NUM!</v>
      </c>
      <c r="L12" s="2" t="e">
        <f t="shared" si="2"/>
        <v>#NUM!</v>
      </c>
      <c r="M12" s="2" t="e">
        <f t="shared" si="2"/>
        <v>#NUM!</v>
      </c>
      <c r="N12" s="2" t="e">
        <f t="shared" si="2"/>
        <v>#NUM!</v>
      </c>
      <c r="P12" s="1">
        <f t="shared" si="6"/>
        <v>4.8</v>
      </c>
      <c r="Q12">
        <f t="shared" si="9"/>
        <v>600</v>
      </c>
      <c r="R12" s="2">
        <f t="shared" si="7"/>
        <v>14.1466252583998</v>
      </c>
      <c r="S12" s="2" t="e">
        <f t="shared" si="3"/>
        <v>#NUM!</v>
      </c>
      <c r="T12" s="2" t="e">
        <f t="shared" si="3"/>
        <v>#NUM!</v>
      </c>
      <c r="U12" s="2" t="e">
        <f t="shared" si="3"/>
        <v>#NUM!</v>
      </c>
      <c r="V12" s="2" t="e">
        <f t="shared" si="3"/>
        <v>#NUM!</v>
      </c>
      <c r="W12" s="2" t="e">
        <f t="shared" si="3"/>
        <v>#NUM!</v>
      </c>
      <c r="X12" s="2" t="e">
        <f t="shared" si="3"/>
        <v>#NUM!</v>
      </c>
      <c r="Y12" s="2" t="e">
        <f t="shared" si="3"/>
        <v>#NUM!</v>
      </c>
      <c r="Z12" s="2" t="e">
        <f t="shared" si="3"/>
        <v>#NUM!</v>
      </c>
      <c r="AA12" s="2" t="e">
        <f t="shared" si="3"/>
        <v>#NUM!</v>
      </c>
    </row>
    <row r="13" spans="1:27" x14ac:dyDescent="0.25">
      <c r="C13" s="1">
        <f t="shared" si="4"/>
        <v>5.6</v>
      </c>
      <c r="D13">
        <f t="shared" si="8"/>
        <v>700</v>
      </c>
      <c r="E13" s="2" t="e">
        <f t="shared" si="5"/>
        <v>#NUM!</v>
      </c>
      <c r="F13" s="2" t="e">
        <f t="shared" si="2"/>
        <v>#NUM!</v>
      </c>
      <c r="G13" s="2" t="e">
        <f t="shared" si="2"/>
        <v>#NUM!</v>
      </c>
      <c r="H13" s="2" t="e">
        <f t="shared" si="2"/>
        <v>#NUM!</v>
      </c>
      <c r="I13" s="2" t="e">
        <f t="shared" si="2"/>
        <v>#NUM!</v>
      </c>
      <c r="J13" s="2" t="e">
        <f t="shared" si="2"/>
        <v>#NUM!</v>
      </c>
      <c r="K13" s="2" t="e">
        <f t="shared" si="2"/>
        <v>#NUM!</v>
      </c>
      <c r="L13" s="2" t="e">
        <f t="shared" si="2"/>
        <v>#NUM!</v>
      </c>
      <c r="M13" s="2" t="e">
        <f t="shared" si="2"/>
        <v>#NUM!</v>
      </c>
      <c r="N13" s="2" t="e">
        <f t="shared" si="2"/>
        <v>#NUM!</v>
      </c>
      <c r="P13" s="1">
        <f t="shared" si="6"/>
        <v>5.6</v>
      </c>
      <c r="Q13">
        <f t="shared" si="9"/>
        <v>700</v>
      </c>
      <c r="R13" s="2" t="e">
        <f t="shared" si="7"/>
        <v>#NUM!</v>
      </c>
      <c r="S13" s="2" t="e">
        <f t="shared" si="3"/>
        <v>#NUM!</v>
      </c>
      <c r="T13" s="2" t="e">
        <f t="shared" si="3"/>
        <v>#NUM!</v>
      </c>
      <c r="U13" s="2" t="e">
        <f t="shared" si="3"/>
        <v>#NUM!</v>
      </c>
      <c r="V13" s="2" t="e">
        <f t="shared" si="3"/>
        <v>#NUM!</v>
      </c>
      <c r="W13" s="2" t="e">
        <f t="shared" si="3"/>
        <v>#NUM!</v>
      </c>
      <c r="X13" s="2" t="e">
        <f t="shared" si="3"/>
        <v>#NUM!</v>
      </c>
      <c r="Y13" s="2" t="e">
        <f t="shared" si="3"/>
        <v>#NUM!</v>
      </c>
      <c r="Z13" s="2" t="e">
        <f t="shared" si="3"/>
        <v>#NUM!</v>
      </c>
      <c r="AA13" s="2" t="e">
        <f t="shared" si="3"/>
        <v>#NUM!</v>
      </c>
    </row>
    <row r="14" spans="1:27" x14ac:dyDescent="0.25">
      <c r="C14" s="1">
        <f t="shared" si="4"/>
        <v>6.4</v>
      </c>
      <c r="D14">
        <f t="shared" si="8"/>
        <v>800</v>
      </c>
      <c r="E14" s="2" t="e">
        <f t="shared" si="5"/>
        <v>#NUM!</v>
      </c>
      <c r="F14" s="2" t="e">
        <f t="shared" si="2"/>
        <v>#NUM!</v>
      </c>
      <c r="G14" s="2" t="e">
        <f t="shared" si="2"/>
        <v>#NUM!</v>
      </c>
      <c r="H14" s="2" t="e">
        <f t="shared" si="2"/>
        <v>#NUM!</v>
      </c>
      <c r="I14" s="2" t="e">
        <f t="shared" si="2"/>
        <v>#NUM!</v>
      </c>
      <c r="J14" s="2" t="e">
        <f t="shared" si="2"/>
        <v>#NUM!</v>
      </c>
      <c r="K14" s="2" t="e">
        <f t="shared" si="2"/>
        <v>#NUM!</v>
      </c>
      <c r="L14" s="2" t="e">
        <f t="shared" si="2"/>
        <v>#NUM!</v>
      </c>
      <c r="M14" s="2" t="e">
        <f t="shared" si="2"/>
        <v>#NUM!</v>
      </c>
      <c r="N14" s="2" t="e">
        <f t="shared" si="2"/>
        <v>#NUM!</v>
      </c>
      <c r="P14" s="1">
        <f t="shared" si="6"/>
        <v>6.4</v>
      </c>
      <c r="Q14">
        <f t="shared" si="9"/>
        <v>800</v>
      </c>
      <c r="R14" s="2" t="e">
        <f t="shared" si="7"/>
        <v>#NUM!</v>
      </c>
      <c r="S14" s="2" t="e">
        <f t="shared" si="3"/>
        <v>#NUM!</v>
      </c>
      <c r="T14" s="2" t="e">
        <f t="shared" si="3"/>
        <v>#NUM!</v>
      </c>
      <c r="U14" s="2" t="e">
        <f t="shared" si="3"/>
        <v>#NUM!</v>
      </c>
      <c r="V14" s="2" t="e">
        <f t="shared" si="3"/>
        <v>#NUM!</v>
      </c>
      <c r="W14" s="2" t="e">
        <f t="shared" si="3"/>
        <v>#NUM!</v>
      </c>
      <c r="X14" s="2" t="e">
        <f t="shared" si="3"/>
        <v>#NUM!</v>
      </c>
      <c r="Y14" s="2" t="e">
        <f t="shared" si="3"/>
        <v>#NUM!</v>
      </c>
      <c r="Z14" s="2" t="e">
        <f t="shared" si="3"/>
        <v>#NUM!</v>
      </c>
      <c r="AA14" s="2" t="e">
        <f t="shared" si="3"/>
        <v>#NUM!</v>
      </c>
    </row>
    <row r="15" spans="1:27" x14ac:dyDescent="0.25">
      <c r="C15" s="1">
        <f t="shared" si="4"/>
        <v>7.2</v>
      </c>
      <c r="D15">
        <f t="shared" si="8"/>
        <v>900</v>
      </c>
      <c r="E15" s="2" t="e">
        <f t="shared" si="5"/>
        <v>#NUM!</v>
      </c>
      <c r="F15" s="2" t="e">
        <f t="shared" si="2"/>
        <v>#NUM!</v>
      </c>
      <c r="G15" s="2" t="e">
        <f t="shared" si="2"/>
        <v>#NUM!</v>
      </c>
      <c r="H15" s="2" t="e">
        <f t="shared" si="2"/>
        <v>#NUM!</v>
      </c>
      <c r="I15" s="2" t="e">
        <f t="shared" si="2"/>
        <v>#NUM!</v>
      </c>
      <c r="J15" s="2" t="e">
        <f t="shared" si="2"/>
        <v>#NUM!</v>
      </c>
      <c r="K15" s="2" t="e">
        <f t="shared" si="2"/>
        <v>#NUM!</v>
      </c>
      <c r="L15" s="2" t="e">
        <f t="shared" si="2"/>
        <v>#NUM!</v>
      </c>
      <c r="M15" s="2" t="e">
        <f t="shared" si="2"/>
        <v>#NUM!</v>
      </c>
      <c r="N15" s="2" t="e">
        <f t="shared" si="2"/>
        <v>#NUM!</v>
      </c>
      <c r="P15" s="1">
        <f t="shared" si="6"/>
        <v>7.2</v>
      </c>
      <c r="Q15">
        <f t="shared" si="9"/>
        <v>900</v>
      </c>
      <c r="R15" s="2" t="e">
        <f t="shared" si="7"/>
        <v>#NUM!</v>
      </c>
      <c r="S15" s="2" t="e">
        <f t="shared" si="3"/>
        <v>#NUM!</v>
      </c>
      <c r="T15" s="2" t="e">
        <f t="shared" si="3"/>
        <v>#NUM!</v>
      </c>
      <c r="U15" s="2" t="e">
        <f t="shared" si="3"/>
        <v>#NUM!</v>
      </c>
      <c r="V15" s="2" t="e">
        <f t="shared" si="3"/>
        <v>#NUM!</v>
      </c>
      <c r="W15" s="2" t="e">
        <f t="shared" si="3"/>
        <v>#NUM!</v>
      </c>
      <c r="X15" s="2" t="e">
        <f t="shared" si="3"/>
        <v>#NUM!</v>
      </c>
      <c r="Y15" s="2" t="e">
        <f t="shared" si="3"/>
        <v>#NUM!</v>
      </c>
      <c r="Z15" s="2" t="e">
        <f t="shared" si="3"/>
        <v>#NUM!</v>
      </c>
      <c r="AA15" s="2" t="e">
        <f t="shared" si="3"/>
        <v>#NUM!</v>
      </c>
    </row>
    <row r="16" spans="1:27" x14ac:dyDescent="0.25">
      <c r="C16" s="1">
        <f t="shared" si="4"/>
        <v>8</v>
      </c>
      <c r="D16">
        <f t="shared" si="8"/>
        <v>1000</v>
      </c>
      <c r="E16" s="2" t="e">
        <f t="shared" si="5"/>
        <v>#NUM!</v>
      </c>
      <c r="F16" s="2" t="e">
        <f t="shared" si="2"/>
        <v>#NUM!</v>
      </c>
      <c r="G16" s="2" t="e">
        <f t="shared" si="2"/>
        <v>#NUM!</v>
      </c>
      <c r="H16" s="2" t="e">
        <f t="shared" si="2"/>
        <v>#NUM!</v>
      </c>
      <c r="I16" s="2" t="e">
        <f t="shared" si="2"/>
        <v>#NUM!</v>
      </c>
      <c r="J16" s="2" t="e">
        <f t="shared" si="2"/>
        <v>#NUM!</v>
      </c>
      <c r="K16" s="2" t="e">
        <f t="shared" si="2"/>
        <v>#NUM!</v>
      </c>
      <c r="L16" s="2" t="e">
        <f t="shared" si="2"/>
        <v>#NUM!</v>
      </c>
      <c r="M16" s="2" t="e">
        <f t="shared" si="2"/>
        <v>#NUM!</v>
      </c>
      <c r="N16" s="2" t="e">
        <f t="shared" si="2"/>
        <v>#NUM!</v>
      </c>
      <c r="P16" s="1">
        <f t="shared" si="6"/>
        <v>8</v>
      </c>
      <c r="Q16">
        <f t="shared" si="9"/>
        <v>1000</v>
      </c>
      <c r="R16" s="2" t="e">
        <f t="shared" si="7"/>
        <v>#NUM!</v>
      </c>
      <c r="S16" s="2" t="e">
        <f t="shared" si="3"/>
        <v>#NUM!</v>
      </c>
      <c r="T16" s="2" t="e">
        <f t="shared" si="3"/>
        <v>#NUM!</v>
      </c>
      <c r="U16" s="2" t="e">
        <f t="shared" si="3"/>
        <v>#NUM!</v>
      </c>
      <c r="V16" s="2" t="e">
        <f t="shared" si="3"/>
        <v>#NUM!</v>
      </c>
      <c r="W16" s="2" t="e">
        <f t="shared" si="3"/>
        <v>#NUM!</v>
      </c>
      <c r="X16" s="2" t="e">
        <f t="shared" si="3"/>
        <v>#NUM!</v>
      </c>
      <c r="Y16" s="2" t="e">
        <f t="shared" si="3"/>
        <v>#NUM!</v>
      </c>
      <c r="Z16" s="2" t="e">
        <f t="shared" si="3"/>
        <v>#NUM!</v>
      </c>
      <c r="AA16" s="2" t="e">
        <f t="shared" si="3"/>
        <v>#NUM!</v>
      </c>
    </row>
    <row r="19" spans="1:27" x14ac:dyDescent="0.25">
      <c r="A19" t="s">
        <v>3</v>
      </c>
      <c r="B19">
        <v>256</v>
      </c>
    </row>
    <row r="20" spans="1:27" x14ac:dyDescent="0.25">
      <c r="A20" t="s">
        <v>0</v>
      </c>
      <c r="B20">
        <v>14</v>
      </c>
    </row>
    <row r="21" spans="1:27" x14ac:dyDescent="0.25">
      <c r="A21" t="s">
        <v>1</v>
      </c>
      <c r="B21">
        <v>0.25</v>
      </c>
    </row>
    <row r="22" spans="1:27" x14ac:dyDescent="0.25">
      <c r="A22" t="s">
        <v>2</v>
      </c>
      <c r="B22">
        <f>24*0.121</f>
        <v>2.9039999999999999</v>
      </c>
      <c r="D22" t="s">
        <v>5</v>
      </c>
      <c r="E22">
        <f>E23*$B$5</f>
        <v>29.04</v>
      </c>
      <c r="F22">
        <f t="shared" ref="F22:N22" si="10">F23*$B$5</f>
        <v>43.56</v>
      </c>
      <c r="G22">
        <f t="shared" si="10"/>
        <v>58.08</v>
      </c>
      <c r="H22">
        <f t="shared" si="10"/>
        <v>72.599999999999994</v>
      </c>
      <c r="I22">
        <f t="shared" si="10"/>
        <v>87.12</v>
      </c>
      <c r="J22">
        <f t="shared" si="10"/>
        <v>101.64</v>
      </c>
      <c r="K22">
        <f t="shared" si="10"/>
        <v>116.16</v>
      </c>
      <c r="L22">
        <f t="shared" si="10"/>
        <v>130.68</v>
      </c>
      <c r="M22">
        <f t="shared" si="10"/>
        <v>145.19999999999999</v>
      </c>
      <c r="N22">
        <f t="shared" si="10"/>
        <v>159.72</v>
      </c>
      <c r="P22" s="1"/>
      <c r="Q22" t="s">
        <v>5</v>
      </c>
      <c r="R22">
        <f>R23*$B$5</f>
        <v>29.04</v>
      </c>
      <c r="S22">
        <f t="shared" ref="S22:AA22" si="11">S23*$B$5</f>
        <v>43.56</v>
      </c>
      <c r="T22">
        <f t="shared" si="11"/>
        <v>58.08</v>
      </c>
      <c r="U22">
        <f t="shared" si="11"/>
        <v>72.599999999999994</v>
      </c>
      <c r="V22">
        <f t="shared" si="11"/>
        <v>87.12</v>
      </c>
      <c r="W22">
        <f t="shared" si="11"/>
        <v>101.64</v>
      </c>
      <c r="X22">
        <f t="shared" si="11"/>
        <v>116.16</v>
      </c>
      <c r="Y22">
        <f t="shared" si="11"/>
        <v>130.68</v>
      </c>
      <c r="Z22">
        <f t="shared" si="11"/>
        <v>145.19999999999999</v>
      </c>
      <c r="AA22">
        <f t="shared" si="11"/>
        <v>159.72</v>
      </c>
    </row>
    <row r="23" spans="1:27" x14ac:dyDescent="0.25">
      <c r="C23" s="1" t="s">
        <v>4</v>
      </c>
      <c r="E23">
        <v>10</v>
      </c>
      <c r="F23">
        <v>15</v>
      </c>
      <c r="G23">
        <v>20</v>
      </c>
      <c r="H23">
        <v>25</v>
      </c>
      <c r="I23">
        <v>30</v>
      </c>
      <c r="J23">
        <v>35</v>
      </c>
      <c r="K23">
        <v>40</v>
      </c>
      <c r="L23">
        <v>45</v>
      </c>
      <c r="M23">
        <v>50</v>
      </c>
      <c r="N23">
        <v>55</v>
      </c>
      <c r="P23" s="1" t="s">
        <v>4</v>
      </c>
      <c r="R23">
        <v>10</v>
      </c>
      <c r="S23">
        <v>15</v>
      </c>
      <c r="T23">
        <v>20</v>
      </c>
      <c r="U23">
        <v>25</v>
      </c>
      <c r="V23">
        <v>30</v>
      </c>
      <c r="W23">
        <v>35</v>
      </c>
      <c r="X23">
        <v>40</v>
      </c>
      <c r="Y23">
        <v>45</v>
      </c>
      <c r="Z23">
        <v>50</v>
      </c>
      <c r="AA23">
        <v>55</v>
      </c>
    </row>
    <row r="24" spans="1:27" x14ac:dyDescent="0.25">
      <c r="C24" s="1">
        <f>D24*$B$21*2/100</f>
        <v>0.5</v>
      </c>
      <c r="D24">
        <v>100</v>
      </c>
      <c r="E24" s="2">
        <f>(24-((576-4*$C24*E$5)^0.5))/(2*$C24)</f>
        <v>1.2421442134809197</v>
      </c>
      <c r="F24" s="2">
        <f t="shared" ref="F24:N33" si="12">(24-((576-4*$C24*F$5)^0.5))/(2*$C24)</f>
        <v>1.8893690727740662</v>
      </c>
      <c r="G24" s="2">
        <f t="shared" si="12"/>
        <v>2.5561197541116627</v>
      </c>
      <c r="H24" s="2">
        <f t="shared" si="12"/>
        <v>3.2442778974086295</v>
      </c>
      <c r="I24" s="2">
        <f t="shared" si="12"/>
        <v>3.9560482938119215</v>
      </c>
      <c r="J24" s="2">
        <f t="shared" si="12"/>
        <v>4.6940423702940848</v>
      </c>
      <c r="K24" s="2">
        <f t="shared" si="12"/>
        <v>5.461391637989653</v>
      </c>
      <c r="L24" s="2">
        <f t="shared" si="12"/>
        <v>6.2619054010866222</v>
      </c>
      <c r="M24" s="2">
        <f t="shared" si="12"/>
        <v>7.1002958605779121</v>
      </c>
      <c r="N24" s="2">
        <f t="shared" si="12"/>
        <v>7.9825095598592597</v>
      </c>
      <c r="P24" s="1">
        <f>Q24*$B$4*2/100</f>
        <v>0.8</v>
      </c>
      <c r="Q24">
        <v>100</v>
      </c>
      <c r="R24" s="2">
        <f>R$5/E24</f>
        <v>23.378927893259533</v>
      </c>
      <c r="S24" s="2">
        <f t="shared" ref="S24:AA33" si="13">S$5/F24</f>
        <v>23.055315463612956</v>
      </c>
      <c r="T24" s="2">
        <f t="shared" si="13"/>
        <v>22.721940122944179</v>
      </c>
      <c r="U24" s="2">
        <f t="shared" si="13"/>
        <v>22.377861051295675</v>
      </c>
      <c r="V24" s="2">
        <f t="shared" si="13"/>
        <v>22.021975853094037</v>
      </c>
      <c r="W24" s="2">
        <f t="shared" si="13"/>
        <v>21.652978814852961</v>
      </c>
      <c r="X24" s="2">
        <f t="shared" si="13"/>
        <v>21.269304181005168</v>
      </c>
      <c r="Y24" s="2">
        <f t="shared" si="13"/>
        <v>20.869047299456685</v>
      </c>
      <c r="Z24" s="2">
        <f t="shared" si="13"/>
        <v>20.449852069711046</v>
      </c>
      <c r="AA24" s="2">
        <f t="shared" si="13"/>
        <v>20.00874522007037</v>
      </c>
    </row>
    <row r="25" spans="1:27" x14ac:dyDescent="0.25">
      <c r="C25" s="1">
        <f t="shared" ref="C25:C33" si="14">D25*$B$21*2/100</f>
        <v>1</v>
      </c>
      <c r="D25">
        <f>D24+100</f>
        <v>200</v>
      </c>
      <c r="E25" s="2">
        <f t="shared" ref="E25:E33" si="15">(24-((576-4*$C25*E$5)^0.5))/(2*$C25)</f>
        <v>1.2780598770558314</v>
      </c>
      <c r="F25" s="2">
        <f t="shared" si="12"/>
        <v>1.9780241469059607</v>
      </c>
      <c r="G25" s="2">
        <f t="shared" si="12"/>
        <v>2.7306958189948265</v>
      </c>
      <c r="H25" s="2">
        <f t="shared" si="12"/>
        <v>3.550147930288956</v>
      </c>
      <c r="I25" s="2">
        <f t="shared" si="12"/>
        <v>4.458116946014079</v>
      </c>
      <c r="J25" s="2">
        <f t="shared" si="12"/>
        <v>5.491543961890808</v>
      </c>
      <c r="K25" s="2">
        <f t="shared" si="12"/>
        <v>6.7236376166908318</v>
      </c>
      <c r="L25" s="2">
        <f t="shared" si="12"/>
        <v>8.3503424818210696</v>
      </c>
      <c r="M25" s="2" t="e">
        <f t="shared" si="12"/>
        <v>#NUM!</v>
      </c>
      <c r="N25" s="2" t="e">
        <f t="shared" si="12"/>
        <v>#NUM!</v>
      </c>
      <c r="P25" s="1">
        <f t="shared" ref="P25:P33" si="16">Q25*$B$4*2/100</f>
        <v>1.6</v>
      </c>
      <c r="Q25">
        <f>Q24+100</f>
        <v>200</v>
      </c>
      <c r="R25" s="2">
        <f t="shared" ref="R25:R33" si="17">R$5/E25</f>
        <v>22.721940122944179</v>
      </c>
      <c r="S25" s="2">
        <f t="shared" si="13"/>
        <v>22.021975853094037</v>
      </c>
      <c r="T25" s="2">
        <f t="shared" si="13"/>
        <v>21.269304181005168</v>
      </c>
      <c r="U25" s="2">
        <f t="shared" si="13"/>
        <v>20.449852069711046</v>
      </c>
      <c r="V25" s="2">
        <f t="shared" si="13"/>
        <v>19.541883053985924</v>
      </c>
      <c r="W25" s="2">
        <f t="shared" si="13"/>
        <v>18.508456038109191</v>
      </c>
      <c r="X25" s="2">
        <f t="shared" si="13"/>
        <v>17.27636238330917</v>
      </c>
      <c r="Y25" s="2">
        <f t="shared" si="13"/>
        <v>15.64965751817893</v>
      </c>
      <c r="Z25" s="2" t="e">
        <f t="shared" si="13"/>
        <v>#NUM!</v>
      </c>
      <c r="AA25" s="2" t="e">
        <f t="shared" si="13"/>
        <v>#NUM!</v>
      </c>
    </row>
    <row r="26" spans="1:27" x14ac:dyDescent="0.25">
      <c r="C26" s="1">
        <f t="shared" si="14"/>
        <v>1.5</v>
      </c>
      <c r="D26">
        <f t="shared" ref="D26:D33" si="18">D25+100</f>
        <v>300</v>
      </c>
      <c r="E26" s="2">
        <f t="shared" si="15"/>
        <v>1.3186827646039738</v>
      </c>
      <c r="F26" s="2">
        <f t="shared" si="12"/>
        <v>2.0873018003622072</v>
      </c>
      <c r="G26" s="2">
        <f t="shared" si="12"/>
        <v>2.9720779640093862</v>
      </c>
      <c r="H26" s="2">
        <f t="shared" si="12"/>
        <v>4.0503164683737003</v>
      </c>
      <c r="I26" s="2">
        <f t="shared" si="12"/>
        <v>5.5668949878807128</v>
      </c>
      <c r="J26" s="2" t="e">
        <f t="shared" si="12"/>
        <v>#NUM!</v>
      </c>
      <c r="K26" s="2" t="e">
        <f t="shared" si="12"/>
        <v>#NUM!</v>
      </c>
      <c r="L26" s="2" t="e">
        <f t="shared" si="12"/>
        <v>#NUM!</v>
      </c>
      <c r="M26" s="2" t="e">
        <f t="shared" si="12"/>
        <v>#NUM!</v>
      </c>
      <c r="N26" s="2" t="e">
        <f t="shared" si="12"/>
        <v>#NUM!</v>
      </c>
      <c r="P26" s="1">
        <f t="shared" si="16"/>
        <v>2.4</v>
      </c>
      <c r="Q26">
        <f t="shared" ref="Q26:Q33" si="19">Q25+100</f>
        <v>300</v>
      </c>
      <c r="R26" s="2">
        <f t="shared" si="17"/>
        <v>22.021975853094037</v>
      </c>
      <c r="S26" s="2">
        <f t="shared" si="13"/>
        <v>20.869047299456685</v>
      </c>
      <c r="T26" s="2">
        <f t="shared" si="13"/>
        <v>19.54188305398592</v>
      </c>
      <c r="U26" s="2">
        <f t="shared" si="13"/>
        <v>17.924525297439448</v>
      </c>
      <c r="V26" s="2">
        <f t="shared" si="13"/>
        <v>15.64965751817893</v>
      </c>
      <c r="W26" s="2" t="e">
        <f t="shared" si="13"/>
        <v>#NUM!</v>
      </c>
      <c r="X26" s="2" t="e">
        <f t="shared" si="13"/>
        <v>#NUM!</v>
      </c>
      <c r="Y26" s="2" t="e">
        <f t="shared" si="13"/>
        <v>#NUM!</v>
      </c>
      <c r="Z26" s="2" t="e">
        <f t="shared" si="13"/>
        <v>#NUM!</v>
      </c>
      <c r="AA26" s="2" t="e">
        <f t="shared" si="13"/>
        <v>#NUM!</v>
      </c>
    </row>
    <row r="27" spans="1:27" x14ac:dyDescent="0.25">
      <c r="C27" s="1">
        <f t="shared" si="14"/>
        <v>2</v>
      </c>
      <c r="D27">
        <f t="shared" si="18"/>
        <v>400</v>
      </c>
      <c r="E27" s="2">
        <f t="shared" si="15"/>
        <v>1.3653479094974132</v>
      </c>
      <c r="F27" s="2">
        <f t="shared" si="12"/>
        <v>2.2290584730070395</v>
      </c>
      <c r="G27" s="2">
        <f t="shared" si="12"/>
        <v>3.3618188083454159</v>
      </c>
      <c r="H27" s="2" t="e">
        <f t="shared" si="12"/>
        <v>#NUM!</v>
      </c>
      <c r="I27" s="2" t="e">
        <f t="shared" si="12"/>
        <v>#NUM!</v>
      </c>
      <c r="J27" s="2" t="e">
        <f t="shared" si="12"/>
        <v>#NUM!</v>
      </c>
      <c r="K27" s="2" t="e">
        <f t="shared" si="12"/>
        <v>#NUM!</v>
      </c>
      <c r="L27" s="2" t="e">
        <f t="shared" si="12"/>
        <v>#NUM!</v>
      </c>
      <c r="M27" s="2" t="e">
        <f t="shared" si="12"/>
        <v>#NUM!</v>
      </c>
      <c r="N27" s="2" t="e">
        <f t="shared" si="12"/>
        <v>#NUM!</v>
      </c>
      <c r="P27" s="1">
        <f t="shared" si="16"/>
        <v>3.2</v>
      </c>
      <c r="Q27">
        <f t="shared" si="19"/>
        <v>400</v>
      </c>
      <c r="R27" s="2">
        <f t="shared" si="17"/>
        <v>21.269304181005168</v>
      </c>
      <c r="S27" s="2">
        <f t="shared" si="13"/>
        <v>19.541883053985924</v>
      </c>
      <c r="T27" s="2">
        <f t="shared" si="13"/>
        <v>17.27636238330917</v>
      </c>
      <c r="U27" s="2" t="e">
        <f t="shared" si="13"/>
        <v>#NUM!</v>
      </c>
      <c r="V27" s="2" t="e">
        <f t="shared" si="13"/>
        <v>#NUM!</v>
      </c>
      <c r="W27" s="2" t="e">
        <f t="shared" si="13"/>
        <v>#NUM!</v>
      </c>
      <c r="X27" s="2" t="e">
        <f t="shared" si="13"/>
        <v>#NUM!</v>
      </c>
      <c r="Y27" s="2" t="e">
        <f t="shared" si="13"/>
        <v>#NUM!</v>
      </c>
      <c r="Z27" s="2" t="e">
        <f t="shared" si="13"/>
        <v>#NUM!</v>
      </c>
      <c r="AA27" s="2" t="e">
        <f t="shared" si="13"/>
        <v>#NUM!</v>
      </c>
    </row>
    <row r="28" spans="1:27" x14ac:dyDescent="0.25">
      <c r="C28" s="1">
        <f t="shared" si="14"/>
        <v>2.5</v>
      </c>
      <c r="D28">
        <f t="shared" si="18"/>
        <v>500</v>
      </c>
      <c r="E28" s="2">
        <f t="shared" si="15"/>
        <v>1.4200591721155824</v>
      </c>
      <c r="F28" s="2">
        <f t="shared" si="12"/>
        <v>2.4301898810242202</v>
      </c>
      <c r="G28" s="2" t="e">
        <f t="shared" si="12"/>
        <v>#NUM!</v>
      </c>
      <c r="H28" s="2" t="e">
        <f t="shared" si="12"/>
        <v>#NUM!</v>
      </c>
      <c r="I28" s="2" t="e">
        <f t="shared" si="12"/>
        <v>#NUM!</v>
      </c>
      <c r="J28" s="2" t="e">
        <f t="shared" si="12"/>
        <v>#NUM!</v>
      </c>
      <c r="K28" s="2" t="e">
        <f t="shared" si="12"/>
        <v>#NUM!</v>
      </c>
      <c r="L28" s="2" t="e">
        <f t="shared" si="12"/>
        <v>#NUM!</v>
      </c>
      <c r="M28" s="2" t="e">
        <f t="shared" si="12"/>
        <v>#NUM!</v>
      </c>
      <c r="N28" s="2" t="e">
        <f t="shared" si="12"/>
        <v>#NUM!</v>
      </c>
      <c r="P28" s="1">
        <f t="shared" si="16"/>
        <v>4</v>
      </c>
      <c r="Q28">
        <f t="shared" si="19"/>
        <v>500</v>
      </c>
      <c r="R28" s="2">
        <f t="shared" si="17"/>
        <v>20.449852069711046</v>
      </c>
      <c r="S28" s="2">
        <f t="shared" si="13"/>
        <v>17.924525297439452</v>
      </c>
      <c r="T28" s="2" t="e">
        <f t="shared" si="13"/>
        <v>#NUM!</v>
      </c>
      <c r="U28" s="2" t="e">
        <f t="shared" si="13"/>
        <v>#NUM!</v>
      </c>
      <c r="V28" s="2" t="e">
        <f t="shared" si="13"/>
        <v>#NUM!</v>
      </c>
      <c r="W28" s="2" t="e">
        <f t="shared" si="13"/>
        <v>#NUM!</v>
      </c>
      <c r="X28" s="2" t="e">
        <f t="shared" si="13"/>
        <v>#NUM!</v>
      </c>
      <c r="Y28" s="2" t="e">
        <f t="shared" si="13"/>
        <v>#NUM!</v>
      </c>
      <c r="Z28" s="2" t="e">
        <f t="shared" si="13"/>
        <v>#NUM!</v>
      </c>
      <c r="AA28" s="2" t="e">
        <f t="shared" si="13"/>
        <v>#NUM!</v>
      </c>
    </row>
    <row r="29" spans="1:27" x14ac:dyDescent="0.25">
      <c r="C29" s="1">
        <f t="shared" si="14"/>
        <v>3</v>
      </c>
      <c r="D29">
        <f t="shared" si="18"/>
        <v>600</v>
      </c>
      <c r="E29" s="2">
        <f t="shared" si="15"/>
        <v>1.4860389820046931</v>
      </c>
      <c r="F29" s="2">
        <f t="shared" si="12"/>
        <v>2.7834474939403564</v>
      </c>
      <c r="G29" s="2" t="e">
        <f t="shared" si="12"/>
        <v>#NUM!</v>
      </c>
      <c r="H29" s="2" t="e">
        <f t="shared" si="12"/>
        <v>#NUM!</v>
      </c>
      <c r="I29" s="2" t="e">
        <f t="shared" si="12"/>
        <v>#NUM!</v>
      </c>
      <c r="J29" s="2" t="e">
        <f t="shared" si="12"/>
        <v>#NUM!</v>
      </c>
      <c r="K29" s="2" t="e">
        <f t="shared" si="12"/>
        <v>#NUM!</v>
      </c>
      <c r="L29" s="2" t="e">
        <f t="shared" si="12"/>
        <v>#NUM!</v>
      </c>
      <c r="M29" s="2" t="e">
        <f t="shared" si="12"/>
        <v>#NUM!</v>
      </c>
      <c r="N29" s="2" t="e">
        <f t="shared" si="12"/>
        <v>#NUM!</v>
      </c>
      <c r="P29" s="1">
        <f t="shared" si="16"/>
        <v>4.8</v>
      </c>
      <c r="Q29">
        <f t="shared" si="19"/>
        <v>600</v>
      </c>
      <c r="R29" s="2">
        <f t="shared" si="17"/>
        <v>19.54188305398592</v>
      </c>
      <c r="S29" s="2">
        <f t="shared" si="13"/>
        <v>15.64965751817893</v>
      </c>
      <c r="T29" s="2" t="e">
        <f t="shared" si="13"/>
        <v>#NUM!</v>
      </c>
      <c r="U29" s="2" t="e">
        <f t="shared" si="13"/>
        <v>#NUM!</v>
      </c>
      <c r="V29" s="2" t="e">
        <f t="shared" si="13"/>
        <v>#NUM!</v>
      </c>
      <c r="W29" s="2" t="e">
        <f t="shared" si="13"/>
        <v>#NUM!</v>
      </c>
      <c r="X29" s="2" t="e">
        <f t="shared" si="13"/>
        <v>#NUM!</v>
      </c>
      <c r="Y29" s="2" t="e">
        <f t="shared" si="13"/>
        <v>#NUM!</v>
      </c>
      <c r="Z29" s="2" t="e">
        <f t="shared" si="13"/>
        <v>#NUM!</v>
      </c>
      <c r="AA29" s="2" t="e">
        <f t="shared" si="13"/>
        <v>#NUM!</v>
      </c>
    </row>
    <row r="30" spans="1:27" x14ac:dyDescent="0.25">
      <c r="C30" s="1">
        <f t="shared" si="14"/>
        <v>3.5</v>
      </c>
      <c r="D30">
        <f t="shared" si="18"/>
        <v>700</v>
      </c>
      <c r="E30" s="2">
        <f t="shared" si="15"/>
        <v>1.5690125605402307</v>
      </c>
      <c r="F30" s="2" t="e">
        <f t="shared" si="12"/>
        <v>#NUM!</v>
      </c>
      <c r="G30" s="2" t="e">
        <f t="shared" si="12"/>
        <v>#NUM!</v>
      </c>
      <c r="H30" s="2" t="e">
        <f t="shared" si="12"/>
        <v>#NUM!</v>
      </c>
      <c r="I30" s="2" t="e">
        <f t="shared" si="12"/>
        <v>#NUM!</v>
      </c>
      <c r="J30" s="2" t="e">
        <f t="shared" si="12"/>
        <v>#NUM!</v>
      </c>
      <c r="K30" s="2" t="e">
        <f t="shared" si="12"/>
        <v>#NUM!</v>
      </c>
      <c r="L30" s="2" t="e">
        <f t="shared" si="12"/>
        <v>#NUM!</v>
      </c>
      <c r="M30" s="2" t="e">
        <f t="shared" si="12"/>
        <v>#NUM!</v>
      </c>
      <c r="N30" s="2" t="e">
        <f t="shared" si="12"/>
        <v>#NUM!</v>
      </c>
      <c r="P30" s="1">
        <f t="shared" si="16"/>
        <v>5.6</v>
      </c>
      <c r="Q30">
        <f t="shared" si="19"/>
        <v>700</v>
      </c>
      <c r="R30" s="2">
        <f t="shared" si="17"/>
        <v>18.508456038109191</v>
      </c>
      <c r="S30" s="2" t="e">
        <f t="shared" si="13"/>
        <v>#NUM!</v>
      </c>
      <c r="T30" s="2" t="e">
        <f t="shared" si="13"/>
        <v>#NUM!</v>
      </c>
      <c r="U30" s="2" t="e">
        <f t="shared" si="13"/>
        <v>#NUM!</v>
      </c>
      <c r="V30" s="2" t="e">
        <f t="shared" si="13"/>
        <v>#NUM!</v>
      </c>
      <c r="W30" s="2" t="e">
        <f t="shared" si="13"/>
        <v>#NUM!</v>
      </c>
      <c r="X30" s="2" t="e">
        <f t="shared" si="13"/>
        <v>#NUM!</v>
      </c>
      <c r="Y30" s="2" t="e">
        <f t="shared" si="13"/>
        <v>#NUM!</v>
      </c>
      <c r="Z30" s="2" t="e">
        <f t="shared" si="13"/>
        <v>#NUM!</v>
      </c>
      <c r="AA30" s="2" t="e">
        <f t="shared" si="13"/>
        <v>#NUM!</v>
      </c>
    </row>
    <row r="31" spans="1:27" x14ac:dyDescent="0.25">
      <c r="C31" s="1">
        <f t="shared" si="14"/>
        <v>4</v>
      </c>
      <c r="D31">
        <f t="shared" si="18"/>
        <v>800</v>
      </c>
      <c r="E31" s="2">
        <f t="shared" si="15"/>
        <v>1.680909404172708</v>
      </c>
      <c r="F31" s="2" t="e">
        <f t="shared" si="12"/>
        <v>#NUM!</v>
      </c>
      <c r="G31" s="2" t="e">
        <f t="shared" si="12"/>
        <v>#NUM!</v>
      </c>
      <c r="H31" s="2" t="e">
        <f t="shared" si="12"/>
        <v>#NUM!</v>
      </c>
      <c r="I31" s="2" t="e">
        <f t="shared" si="12"/>
        <v>#NUM!</v>
      </c>
      <c r="J31" s="2" t="e">
        <f t="shared" si="12"/>
        <v>#NUM!</v>
      </c>
      <c r="K31" s="2" t="e">
        <f t="shared" si="12"/>
        <v>#NUM!</v>
      </c>
      <c r="L31" s="2" t="e">
        <f t="shared" si="12"/>
        <v>#NUM!</v>
      </c>
      <c r="M31" s="2" t="e">
        <f t="shared" si="12"/>
        <v>#NUM!</v>
      </c>
      <c r="N31" s="2" t="e">
        <f t="shared" si="12"/>
        <v>#NUM!</v>
      </c>
      <c r="P31" s="1">
        <f t="shared" si="16"/>
        <v>6.4</v>
      </c>
      <c r="Q31">
        <f t="shared" si="19"/>
        <v>800</v>
      </c>
      <c r="R31" s="2">
        <f t="shared" si="17"/>
        <v>17.27636238330917</v>
      </c>
      <c r="S31" s="2" t="e">
        <f t="shared" si="13"/>
        <v>#NUM!</v>
      </c>
      <c r="T31" s="2" t="e">
        <f t="shared" si="13"/>
        <v>#NUM!</v>
      </c>
      <c r="U31" s="2" t="e">
        <f t="shared" si="13"/>
        <v>#NUM!</v>
      </c>
      <c r="V31" s="2" t="e">
        <f t="shared" si="13"/>
        <v>#NUM!</v>
      </c>
      <c r="W31" s="2" t="e">
        <f t="shared" si="13"/>
        <v>#NUM!</v>
      </c>
      <c r="X31" s="2" t="e">
        <f t="shared" si="13"/>
        <v>#NUM!</v>
      </c>
      <c r="Y31" s="2" t="e">
        <f t="shared" si="13"/>
        <v>#NUM!</v>
      </c>
      <c r="Z31" s="2" t="e">
        <f t="shared" si="13"/>
        <v>#NUM!</v>
      </c>
      <c r="AA31" s="2" t="e">
        <f t="shared" si="13"/>
        <v>#NUM!</v>
      </c>
    </row>
    <row r="32" spans="1:27" x14ac:dyDescent="0.25">
      <c r="C32" s="1">
        <f t="shared" si="14"/>
        <v>4.5</v>
      </c>
      <c r="D32">
        <f t="shared" si="18"/>
        <v>900</v>
      </c>
      <c r="E32" s="2">
        <f t="shared" si="15"/>
        <v>1.8556316626269043</v>
      </c>
      <c r="F32" s="2" t="e">
        <f t="shared" si="12"/>
        <v>#NUM!</v>
      </c>
      <c r="G32" s="2" t="e">
        <f t="shared" si="12"/>
        <v>#NUM!</v>
      </c>
      <c r="H32" s="2" t="e">
        <f t="shared" si="12"/>
        <v>#NUM!</v>
      </c>
      <c r="I32" s="2" t="e">
        <f t="shared" si="12"/>
        <v>#NUM!</v>
      </c>
      <c r="J32" s="2" t="e">
        <f t="shared" si="12"/>
        <v>#NUM!</v>
      </c>
      <c r="K32" s="2" t="e">
        <f t="shared" si="12"/>
        <v>#NUM!</v>
      </c>
      <c r="L32" s="2" t="e">
        <f t="shared" si="12"/>
        <v>#NUM!</v>
      </c>
      <c r="M32" s="2" t="e">
        <f t="shared" si="12"/>
        <v>#NUM!</v>
      </c>
      <c r="N32" s="2" t="e">
        <f t="shared" si="12"/>
        <v>#NUM!</v>
      </c>
      <c r="P32" s="1">
        <f t="shared" si="16"/>
        <v>7.2</v>
      </c>
      <c r="Q32">
        <f t="shared" si="19"/>
        <v>900</v>
      </c>
      <c r="R32" s="2">
        <f t="shared" si="17"/>
        <v>15.649657518178929</v>
      </c>
      <c r="S32" s="2" t="e">
        <f t="shared" si="13"/>
        <v>#NUM!</v>
      </c>
      <c r="T32" s="2" t="e">
        <f t="shared" si="13"/>
        <v>#NUM!</v>
      </c>
      <c r="U32" s="2" t="e">
        <f t="shared" si="13"/>
        <v>#NUM!</v>
      </c>
      <c r="V32" s="2" t="e">
        <f t="shared" si="13"/>
        <v>#NUM!</v>
      </c>
      <c r="W32" s="2" t="e">
        <f t="shared" si="13"/>
        <v>#NUM!</v>
      </c>
      <c r="X32" s="2" t="e">
        <f t="shared" si="13"/>
        <v>#NUM!</v>
      </c>
      <c r="Y32" s="2" t="e">
        <f t="shared" si="13"/>
        <v>#NUM!</v>
      </c>
      <c r="Z32" s="2" t="e">
        <f t="shared" si="13"/>
        <v>#NUM!</v>
      </c>
      <c r="AA32" s="2" t="e">
        <f t="shared" si="13"/>
        <v>#NUM!</v>
      </c>
    </row>
    <row r="33" spans="1:27" x14ac:dyDescent="0.25">
      <c r="C33" s="1">
        <f t="shared" si="14"/>
        <v>5</v>
      </c>
      <c r="D33">
        <f t="shared" si="18"/>
        <v>1000</v>
      </c>
      <c r="E33" s="2" t="e">
        <f t="shared" si="15"/>
        <v>#NUM!</v>
      </c>
      <c r="F33" s="2" t="e">
        <f t="shared" si="12"/>
        <v>#NUM!</v>
      </c>
      <c r="G33" s="2" t="e">
        <f t="shared" si="12"/>
        <v>#NUM!</v>
      </c>
      <c r="H33" s="2" t="e">
        <f t="shared" si="12"/>
        <v>#NUM!</v>
      </c>
      <c r="I33" s="2" t="e">
        <f t="shared" si="12"/>
        <v>#NUM!</v>
      </c>
      <c r="J33" s="2" t="e">
        <f t="shared" si="12"/>
        <v>#NUM!</v>
      </c>
      <c r="K33" s="2" t="e">
        <f t="shared" si="12"/>
        <v>#NUM!</v>
      </c>
      <c r="L33" s="2" t="e">
        <f t="shared" si="12"/>
        <v>#NUM!</v>
      </c>
      <c r="M33" s="2" t="e">
        <f t="shared" si="12"/>
        <v>#NUM!</v>
      </c>
      <c r="N33" s="2" t="e">
        <f t="shared" si="12"/>
        <v>#NUM!</v>
      </c>
      <c r="P33" s="1">
        <f t="shared" si="16"/>
        <v>8</v>
      </c>
      <c r="Q33">
        <f t="shared" si="19"/>
        <v>1000</v>
      </c>
      <c r="R33" s="2" t="e">
        <f t="shared" si="17"/>
        <v>#NUM!</v>
      </c>
      <c r="S33" s="2" t="e">
        <f t="shared" si="13"/>
        <v>#NUM!</v>
      </c>
      <c r="T33" s="2" t="e">
        <f t="shared" si="13"/>
        <v>#NUM!</v>
      </c>
      <c r="U33" s="2" t="e">
        <f t="shared" si="13"/>
        <v>#NUM!</v>
      </c>
      <c r="V33" s="2" t="e">
        <f t="shared" si="13"/>
        <v>#NUM!</v>
      </c>
      <c r="W33" s="2" t="e">
        <f t="shared" si="13"/>
        <v>#NUM!</v>
      </c>
      <c r="X33" s="2" t="e">
        <f t="shared" si="13"/>
        <v>#NUM!</v>
      </c>
      <c r="Y33" s="2" t="e">
        <f t="shared" si="13"/>
        <v>#NUM!</v>
      </c>
      <c r="Z33" s="2" t="e">
        <f t="shared" si="13"/>
        <v>#NUM!</v>
      </c>
      <c r="AA33" s="2" t="e">
        <f t="shared" si="13"/>
        <v>#NUM!</v>
      </c>
    </row>
    <row r="36" spans="1:27" x14ac:dyDescent="0.25">
      <c r="A36" t="s">
        <v>3</v>
      </c>
      <c r="B36">
        <v>256</v>
      </c>
    </row>
    <row r="37" spans="1:27" x14ac:dyDescent="0.25">
      <c r="A37" t="s">
        <v>0</v>
      </c>
      <c r="B37">
        <v>12</v>
      </c>
    </row>
    <row r="38" spans="1:27" x14ac:dyDescent="0.25">
      <c r="A38" t="s">
        <v>1</v>
      </c>
      <c r="B38">
        <v>0.16</v>
      </c>
    </row>
    <row r="39" spans="1:27" x14ac:dyDescent="0.25">
      <c r="A39" t="s">
        <v>2</v>
      </c>
      <c r="B39">
        <f>24*0.121</f>
        <v>2.9039999999999999</v>
      </c>
      <c r="D39" t="s">
        <v>5</v>
      </c>
      <c r="E39">
        <f>E40*$B$5</f>
        <v>29.04</v>
      </c>
      <c r="F39">
        <f t="shared" ref="F39:N39" si="20">F40*$B$5</f>
        <v>43.56</v>
      </c>
      <c r="G39">
        <f t="shared" si="20"/>
        <v>58.08</v>
      </c>
      <c r="H39">
        <f t="shared" si="20"/>
        <v>72.599999999999994</v>
      </c>
      <c r="I39">
        <f t="shared" si="20"/>
        <v>87.12</v>
      </c>
      <c r="J39">
        <f t="shared" si="20"/>
        <v>101.64</v>
      </c>
      <c r="K39">
        <f t="shared" si="20"/>
        <v>116.16</v>
      </c>
      <c r="L39">
        <f t="shared" si="20"/>
        <v>130.68</v>
      </c>
      <c r="M39">
        <f t="shared" si="20"/>
        <v>145.19999999999999</v>
      </c>
      <c r="N39">
        <f t="shared" si="20"/>
        <v>159.72</v>
      </c>
      <c r="P39" s="1"/>
      <c r="Q39" t="s">
        <v>5</v>
      </c>
      <c r="R39">
        <f>R40*$B$5</f>
        <v>29.04</v>
      </c>
      <c r="S39">
        <f t="shared" ref="S39:AA39" si="21">S40*$B$5</f>
        <v>43.56</v>
      </c>
      <c r="T39">
        <f t="shared" si="21"/>
        <v>58.08</v>
      </c>
      <c r="U39">
        <f t="shared" si="21"/>
        <v>72.599999999999994</v>
      </c>
      <c r="V39">
        <f t="shared" si="21"/>
        <v>87.12</v>
      </c>
      <c r="W39">
        <f t="shared" si="21"/>
        <v>101.64</v>
      </c>
      <c r="X39">
        <f t="shared" si="21"/>
        <v>116.16</v>
      </c>
      <c r="Y39">
        <f t="shared" si="21"/>
        <v>130.68</v>
      </c>
      <c r="Z39">
        <f t="shared" si="21"/>
        <v>145.19999999999999</v>
      </c>
      <c r="AA39">
        <f t="shared" si="21"/>
        <v>159.72</v>
      </c>
    </row>
    <row r="40" spans="1:27" x14ac:dyDescent="0.25">
      <c r="C40" s="1" t="s">
        <v>4</v>
      </c>
      <c r="E40">
        <v>10</v>
      </c>
      <c r="F40">
        <v>15</v>
      </c>
      <c r="G40">
        <v>20</v>
      </c>
      <c r="H40">
        <v>25</v>
      </c>
      <c r="I40">
        <v>30</v>
      </c>
      <c r="J40">
        <v>35</v>
      </c>
      <c r="K40">
        <v>40</v>
      </c>
      <c r="L40">
        <v>45</v>
      </c>
      <c r="M40">
        <v>50</v>
      </c>
      <c r="N40">
        <v>55</v>
      </c>
      <c r="P40" s="1" t="s">
        <v>4</v>
      </c>
      <c r="R40">
        <v>10</v>
      </c>
      <c r="S40">
        <v>15</v>
      </c>
      <c r="T40">
        <v>20</v>
      </c>
      <c r="U40">
        <v>25</v>
      </c>
      <c r="V40">
        <v>30</v>
      </c>
      <c r="W40">
        <v>35</v>
      </c>
      <c r="X40">
        <v>40</v>
      </c>
      <c r="Y40">
        <v>45</v>
      </c>
      <c r="Z40">
        <v>50</v>
      </c>
      <c r="AA40">
        <v>55</v>
      </c>
    </row>
    <row r="41" spans="1:27" x14ac:dyDescent="0.25">
      <c r="C41" s="1">
        <f>D41*$B$38*2/100</f>
        <v>0.32</v>
      </c>
      <c r="D41">
        <v>100</v>
      </c>
      <c r="E41" s="2">
        <f>(24-((576-4*$C41*E$5)^0.5))/(2*$C41)</f>
        <v>1.2301778333557334</v>
      </c>
      <c r="F41" s="2">
        <f t="shared" ref="F41:N50" si="22">(24-((576-4*$C41*F$5)^0.5))/(2*$C41)</f>
        <v>1.8611868884498339</v>
      </c>
      <c r="G41" s="2">
        <f t="shared" si="22"/>
        <v>2.503571610805766</v>
      </c>
      <c r="H41" s="2">
        <f t="shared" si="22"/>
        <v>3.1579703570100537</v>
      </c>
      <c r="I41" s="2">
        <f t="shared" si="22"/>
        <v>3.8250835190345276</v>
      </c>
      <c r="J41" s="2">
        <f t="shared" si="22"/>
        <v>4.5056823074032915</v>
      </c>
      <c r="K41" s="2">
        <f t="shared" si="22"/>
        <v>5.2006192009815768</v>
      </c>
      <c r="L41" s="2">
        <f t="shared" si="22"/>
        <v>5.9108404670209671</v>
      </c>
      <c r="M41" s="2">
        <f t="shared" si="22"/>
        <v>6.6374012759780721</v>
      </c>
      <c r="N41" s="2">
        <f t="shared" si="22"/>
        <v>7.3814841003079943</v>
      </c>
      <c r="P41" s="1">
        <f>Q41*$B$4*2/100</f>
        <v>0.8</v>
      </c>
      <c r="Q41">
        <v>100</v>
      </c>
      <c r="R41" s="2">
        <f>R$5/E41</f>
        <v>23.606343093326114</v>
      </c>
      <c r="S41" s="2">
        <f t="shared" ref="S41:AA50" si="23">S$5/F41</f>
        <v>23.404420195696058</v>
      </c>
      <c r="T41" s="2">
        <f t="shared" si="23"/>
        <v>23.198857084542173</v>
      </c>
      <c r="U41" s="2">
        <f t="shared" si="23"/>
        <v>22.989449485756801</v>
      </c>
      <c r="V41" s="2">
        <f t="shared" si="23"/>
        <v>22.775973273908953</v>
      </c>
      <c r="W41" s="2">
        <f t="shared" si="23"/>
        <v>22.558181661630961</v>
      </c>
      <c r="X41" s="2">
        <f t="shared" si="23"/>
        <v>22.335801855685894</v>
      </c>
      <c r="Y41" s="2">
        <f t="shared" si="23"/>
        <v>22.108531050553299</v>
      </c>
      <c r="Z41" s="2">
        <f t="shared" si="23"/>
        <v>21.876031591687013</v>
      </c>
      <c r="AA41" s="2">
        <f t="shared" si="23"/>
        <v>21.637925087901447</v>
      </c>
    </row>
    <row r="42" spans="1:27" x14ac:dyDescent="0.25">
      <c r="C42" s="1">
        <f t="shared" ref="C42:C50" si="24">D42*$B$38*2/100</f>
        <v>0.64</v>
      </c>
      <c r="D42">
        <f>D41+100</f>
        <v>200</v>
      </c>
      <c r="E42" s="2">
        <f t="shared" ref="E42:E50" si="25">(24-((576-4*$C42*E$5)^0.5))/(2*$C42)</f>
        <v>1.251785805402883</v>
      </c>
      <c r="F42" s="2">
        <f t="shared" si="22"/>
        <v>1.9125417595172638</v>
      </c>
      <c r="G42" s="2">
        <f t="shared" si="22"/>
        <v>2.6003096004907884</v>
      </c>
      <c r="H42" s="2">
        <f t="shared" si="22"/>
        <v>3.318700637989036</v>
      </c>
      <c r="I42" s="2">
        <f t="shared" si="22"/>
        <v>4.0722106569143044</v>
      </c>
      <c r="J42" s="2">
        <f t="shared" si="22"/>
        <v>4.86655662308518</v>
      </c>
      <c r="K42" s="2">
        <f t="shared" si="22"/>
        <v>5.7091986442550224</v>
      </c>
      <c r="L42" s="2">
        <f t="shared" si="22"/>
        <v>6.6101894578210167</v>
      </c>
      <c r="M42" s="2">
        <f t="shared" si="22"/>
        <v>7.5836442829363522</v>
      </c>
      <c r="N42" s="2">
        <f t="shared" si="22"/>
        <v>8.6504950616379226</v>
      </c>
      <c r="P42" s="1">
        <f t="shared" ref="P42:P50" si="26">Q42*$B$4*2/100</f>
        <v>1.6</v>
      </c>
      <c r="Q42">
        <f>Q41+100</f>
        <v>200</v>
      </c>
      <c r="R42" s="2">
        <f t="shared" ref="R42:R50" si="27">R$5/E42</f>
        <v>23.198857084542173</v>
      </c>
      <c r="S42" s="2">
        <f t="shared" si="23"/>
        <v>22.775973273908953</v>
      </c>
      <c r="T42" s="2">
        <f t="shared" si="23"/>
        <v>22.335801855685894</v>
      </c>
      <c r="U42" s="2">
        <f t="shared" si="23"/>
        <v>21.876031591687013</v>
      </c>
      <c r="V42" s="2">
        <f t="shared" si="23"/>
        <v>21.393785179574849</v>
      </c>
      <c r="W42" s="2">
        <f t="shared" si="23"/>
        <v>20.885403761225483</v>
      </c>
      <c r="X42" s="2">
        <f t="shared" si="23"/>
        <v>20.346112867676791</v>
      </c>
      <c r="Y42" s="2">
        <f t="shared" si="23"/>
        <v>19.769478746994547</v>
      </c>
      <c r="Z42" s="2">
        <f t="shared" si="23"/>
        <v>19.146467658920734</v>
      </c>
      <c r="AA42" s="2">
        <f t="shared" si="23"/>
        <v>18.463683160551728</v>
      </c>
    </row>
    <row r="43" spans="1:27" x14ac:dyDescent="0.25">
      <c r="C43" s="1">
        <f t="shared" si="24"/>
        <v>0.96</v>
      </c>
      <c r="D43">
        <f t="shared" ref="D43:D50" si="28">D42+100</f>
        <v>300</v>
      </c>
      <c r="E43" s="2">
        <f t="shared" si="25"/>
        <v>1.275027839678176</v>
      </c>
      <c r="F43" s="2">
        <f t="shared" si="22"/>
        <v>1.9702801556736558</v>
      </c>
      <c r="G43" s="2">
        <f t="shared" si="22"/>
        <v>2.7148071046095366</v>
      </c>
      <c r="H43" s="2">
        <f t="shared" si="22"/>
        <v>3.5208575019660144</v>
      </c>
      <c r="I43" s="2">
        <f t="shared" si="22"/>
        <v>4.4067929718806775</v>
      </c>
      <c r="J43" s="2">
        <f t="shared" si="22"/>
        <v>5.4024652167108052</v>
      </c>
      <c r="K43" s="2">
        <f t="shared" si="22"/>
        <v>6.5628289564810407</v>
      </c>
      <c r="L43" s="2">
        <f t="shared" si="22"/>
        <v>8.0139103887684087</v>
      </c>
      <c r="M43" s="2">
        <f t="shared" si="22"/>
        <v>10.263932022500208</v>
      </c>
      <c r="N43" s="2" t="e">
        <f t="shared" si="22"/>
        <v>#NUM!</v>
      </c>
      <c r="P43" s="1">
        <f t="shared" si="26"/>
        <v>2.4</v>
      </c>
      <c r="Q43">
        <f t="shared" ref="Q43:Q50" si="29">Q42+100</f>
        <v>300</v>
      </c>
      <c r="R43" s="2">
        <f t="shared" si="27"/>
        <v>22.775973273908946</v>
      </c>
      <c r="S43" s="2">
        <f t="shared" si="23"/>
        <v>22.108531050553296</v>
      </c>
      <c r="T43" s="2">
        <f t="shared" si="23"/>
        <v>21.393785179574845</v>
      </c>
      <c r="U43" s="2">
        <f t="shared" si="23"/>
        <v>20.619976798112624</v>
      </c>
      <c r="V43" s="2">
        <f t="shared" si="23"/>
        <v>19.769478746994551</v>
      </c>
      <c r="W43" s="2">
        <f t="shared" si="23"/>
        <v>18.813633391957627</v>
      </c>
      <c r="X43" s="2">
        <f t="shared" si="23"/>
        <v>17.699684201778201</v>
      </c>
      <c r="Y43" s="2">
        <f t="shared" si="23"/>
        <v>16.306646026782328</v>
      </c>
      <c r="Z43" s="2">
        <f t="shared" si="23"/>
        <v>14.1466252583998</v>
      </c>
      <c r="AA43" s="2" t="e">
        <f t="shared" si="23"/>
        <v>#NUM!</v>
      </c>
    </row>
    <row r="44" spans="1:27" x14ac:dyDescent="0.25">
      <c r="C44" s="1">
        <f t="shared" si="24"/>
        <v>1.28</v>
      </c>
      <c r="D44">
        <f t="shared" si="28"/>
        <v>400</v>
      </c>
      <c r="E44" s="2">
        <f t="shared" si="25"/>
        <v>1.3001548002453942</v>
      </c>
      <c r="F44" s="2">
        <f t="shared" si="22"/>
        <v>2.0361053284571522</v>
      </c>
      <c r="G44" s="2">
        <f t="shared" si="22"/>
        <v>2.8545993221275112</v>
      </c>
      <c r="H44" s="2">
        <f t="shared" si="22"/>
        <v>3.7918221414681761</v>
      </c>
      <c r="I44" s="2">
        <f t="shared" si="22"/>
        <v>4.9221217173607821</v>
      </c>
      <c r="J44" s="2">
        <f t="shared" si="22"/>
        <v>6.4622049505672381</v>
      </c>
      <c r="K44" s="2" t="e">
        <f t="shared" si="22"/>
        <v>#NUM!</v>
      </c>
      <c r="L44" s="2" t="e">
        <f t="shared" si="22"/>
        <v>#NUM!</v>
      </c>
      <c r="M44" s="2" t="e">
        <f t="shared" si="22"/>
        <v>#NUM!</v>
      </c>
      <c r="N44" s="2" t="e">
        <f t="shared" si="22"/>
        <v>#NUM!</v>
      </c>
      <c r="P44" s="1">
        <f t="shared" si="26"/>
        <v>3.2</v>
      </c>
      <c r="Q44">
        <f t="shared" si="29"/>
        <v>400</v>
      </c>
      <c r="R44" s="2">
        <f t="shared" si="27"/>
        <v>22.335801855685894</v>
      </c>
      <c r="S44" s="2">
        <f t="shared" si="23"/>
        <v>21.393785179574849</v>
      </c>
      <c r="T44" s="2">
        <f t="shared" si="23"/>
        <v>20.346112867676791</v>
      </c>
      <c r="U44" s="2">
        <f t="shared" si="23"/>
        <v>19.146467658920734</v>
      </c>
      <c r="V44" s="2">
        <f t="shared" si="23"/>
        <v>17.699684201778197</v>
      </c>
      <c r="W44" s="2">
        <f t="shared" si="23"/>
        <v>15.728377663273937</v>
      </c>
      <c r="X44" s="2" t="e">
        <f t="shared" si="23"/>
        <v>#NUM!</v>
      </c>
      <c r="Y44" s="2" t="e">
        <f t="shared" si="23"/>
        <v>#NUM!</v>
      </c>
      <c r="Z44" s="2" t="e">
        <f t="shared" si="23"/>
        <v>#NUM!</v>
      </c>
      <c r="AA44" s="2" t="e">
        <f t="shared" si="23"/>
        <v>#NUM!</v>
      </c>
    </row>
    <row r="45" spans="1:27" x14ac:dyDescent="0.25">
      <c r="C45" s="1">
        <f t="shared" si="24"/>
        <v>1.6</v>
      </c>
      <c r="D45">
        <f t="shared" si="28"/>
        <v>500</v>
      </c>
      <c r="E45" s="2">
        <f t="shared" si="25"/>
        <v>1.3274802551956144</v>
      </c>
      <c r="F45" s="2">
        <f t="shared" si="22"/>
        <v>2.1125145011796085</v>
      </c>
      <c r="G45" s="2">
        <f t="shared" si="22"/>
        <v>3.033457713174541</v>
      </c>
      <c r="H45" s="2">
        <f t="shared" si="22"/>
        <v>4.2022735104317697</v>
      </c>
      <c r="I45" s="2">
        <f t="shared" si="22"/>
        <v>6.1583592135001295</v>
      </c>
      <c r="J45" s="2" t="e">
        <f t="shared" si="22"/>
        <v>#NUM!</v>
      </c>
      <c r="K45" s="2" t="e">
        <f t="shared" si="22"/>
        <v>#NUM!</v>
      </c>
      <c r="L45" s="2" t="e">
        <f t="shared" si="22"/>
        <v>#NUM!</v>
      </c>
      <c r="M45" s="2" t="e">
        <f t="shared" si="22"/>
        <v>#NUM!</v>
      </c>
      <c r="N45" s="2" t="e">
        <f t="shared" si="22"/>
        <v>#NUM!</v>
      </c>
      <c r="P45" s="1">
        <f t="shared" si="26"/>
        <v>4</v>
      </c>
      <c r="Q45">
        <f t="shared" si="29"/>
        <v>500</v>
      </c>
      <c r="R45" s="2">
        <f t="shared" si="27"/>
        <v>21.876031591687013</v>
      </c>
      <c r="S45" s="2">
        <f t="shared" si="23"/>
        <v>20.619976798112628</v>
      </c>
      <c r="T45" s="2">
        <f t="shared" si="23"/>
        <v>19.146467658920734</v>
      </c>
      <c r="U45" s="2">
        <f t="shared" si="23"/>
        <v>17.27636238330917</v>
      </c>
      <c r="V45" s="2">
        <f t="shared" si="23"/>
        <v>14.146625258399791</v>
      </c>
      <c r="W45" s="2" t="e">
        <f t="shared" si="23"/>
        <v>#NUM!</v>
      </c>
      <c r="X45" s="2" t="e">
        <f t="shared" si="23"/>
        <v>#NUM!</v>
      </c>
      <c r="Y45" s="2" t="e">
        <f t="shared" si="23"/>
        <v>#NUM!</v>
      </c>
      <c r="Z45" s="2" t="e">
        <f t="shared" si="23"/>
        <v>#NUM!</v>
      </c>
      <c r="AA45" s="2" t="e">
        <f t="shared" si="23"/>
        <v>#NUM!</v>
      </c>
    </row>
    <row r="46" spans="1:27" x14ac:dyDescent="0.25">
      <c r="C46" s="1">
        <f t="shared" si="24"/>
        <v>1.92</v>
      </c>
      <c r="D46">
        <f t="shared" si="28"/>
        <v>600</v>
      </c>
      <c r="E46" s="2">
        <f t="shared" si="25"/>
        <v>1.3574035523047683</v>
      </c>
      <c r="F46" s="2">
        <f t="shared" si="22"/>
        <v>2.2033964859403388</v>
      </c>
      <c r="G46" s="2">
        <f t="shared" si="22"/>
        <v>3.2814144782405203</v>
      </c>
      <c r="H46" s="2">
        <f t="shared" si="22"/>
        <v>5.1319660112501042</v>
      </c>
      <c r="I46" s="2" t="e">
        <f t="shared" si="22"/>
        <v>#NUM!</v>
      </c>
      <c r="J46" s="2" t="e">
        <f t="shared" si="22"/>
        <v>#NUM!</v>
      </c>
      <c r="K46" s="2" t="e">
        <f t="shared" si="22"/>
        <v>#NUM!</v>
      </c>
      <c r="L46" s="2" t="e">
        <f t="shared" si="22"/>
        <v>#NUM!</v>
      </c>
      <c r="M46" s="2" t="e">
        <f t="shared" si="22"/>
        <v>#NUM!</v>
      </c>
      <c r="N46" s="2" t="e">
        <f t="shared" si="22"/>
        <v>#NUM!</v>
      </c>
      <c r="P46" s="1">
        <f t="shared" si="26"/>
        <v>4.8</v>
      </c>
      <c r="Q46">
        <f t="shared" si="29"/>
        <v>600</v>
      </c>
      <c r="R46" s="2">
        <f t="shared" si="27"/>
        <v>21.393785179574845</v>
      </c>
      <c r="S46" s="2">
        <f t="shared" si="23"/>
        <v>19.769478746994551</v>
      </c>
      <c r="T46" s="2">
        <f t="shared" si="23"/>
        <v>17.699684201778201</v>
      </c>
      <c r="U46" s="2">
        <f t="shared" si="23"/>
        <v>14.1466252583998</v>
      </c>
      <c r="V46" s="2" t="e">
        <f t="shared" si="23"/>
        <v>#NUM!</v>
      </c>
      <c r="W46" s="2" t="e">
        <f t="shared" si="23"/>
        <v>#NUM!</v>
      </c>
      <c r="X46" s="2" t="e">
        <f t="shared" si="23"/>
        <v>#NUM!</v>
      </c>
      <c r="Y46" s="2" t="e">
        <f t="shared" si="23"/>
        <v>#NUM!</v>
      </c>
      <c r="Z46" s="2" t="e">
        <f t="shared" si="23"/>
        <v>#NUM!</v>
      </c>
      <c r="AA46" s="2" t="e">
        <f t="shared" si="23"/>
        <v>#NUM!</v>
      </c>
    </row>
    <row r="47" spans="1:27" x14ac:dyDescent="0.25">
      <c r="C47" s="1">
        <f t="shared" si="24"/>
        <v>2.2400000000000002</v>
      </c>
      <c r="D47">
        <f t="shared" si="28"/>
        <v>700</v>
      </c>
      <c r="E47" s="2">
        <f t="shared" si="25"/>
        <v>1.3904447494529086</v>
      </c>
      <c r="F47" s="2">
        <f t="shared" si="22"/>
        <v>2.3153422357332021</v>
      </c>
      <c r="G47" s="2">
        <f t="shared" si="22"/>
        <v>3.6926885431812786</v>
      </c>
      <c r="H47" s="2" t="e">
        <f t="shared" si="22"/>
        <v>#NUM!</v>
      </c>
      <c r="I47" s="2" t="e">
        <f t="shared" si="22"/>
        <v>#NUM!</v>
      </c>
      <c r="J47" s="2" t="e">
        <f t="shared" si="22"/>
        <v>#NUM!</v>
      </c>
      <c r="K47" s="2" t="e">
        <f t="shared" si="22"/>
        <v>#NUM!</v>
      </c>
      <c r="L47" s="2" t="e">
        <f t="shared" si="22"/>
        <v>#NUM!</v>
      </c>
      <c r="M47" s="2" t="e">
        <f t="shared" si="22"/>
        <v>#NUM!</v>
      </c>
      <c r="N47" s="2" t="e">
        <f t="shared" si="22"/>
        <v>#NUM!</v>
      </c>
      <c r="P47" s="1">
        <f t="shared" si="26"/>
        <v>5.6</v>
      </c>
      <c r="Q47">
        <f t="shared" si="29"/>
        <v>700</v>
      </c>
      <c r="R47" s="2">
        <f t="shared" si="27"/>
        <v>20.885403761225479</v>
      </c>
      <c r="S47" s="2">
        <f t="shared" si="23"/>
        <v>18.81363339195763</v>
      </c>
      <c r="T47" s="2">
        <f t="shared" si="23"/>
        <v>15.728377663273937</v>
      </c>
      <c r="U47" s="2" t="e">
        <f t="shared" si="23"/>
        <v>#NUM!</v>
      </c>
      <c r="V47" s="2" t="e">
        <f t="shared" si="23"/>
        <v>#NUM!</v>
      </c>
      <c r="W47" s="2" t="e">
        <f t="shared" si="23"/>
        <v>#NUM!</v>
      </c>
      <c r="X47" s="2" t="e">
        <f t="shared" si="23"/>
        <v>#NUM!</v>
      </c>
      <c r="Y47" s="2" t="e">
        <f t="shared" si="23"/>
        <v>#NUM!</v>
      </c>
      <c r="Z47" s="2" t="e">
        <f t="shared" si="23"/>
        <v>#NUM!</v>
      </c>
      <c r="AA47" s="2" t="e">
        <f t="shared" si="23"/>
        <v>#NUM!</v>
      </c>
    </row>
    <row r="48" spans="1:27" x14ac:dyDescent="0.25">
      <c r="C48" s="1">
        <f t="shared" si="24"/>
        <v>2.56</v>
      </c>
      <c r="D48">
        <f t="shared" si="28"/>
        <v>800</v>
      </c>
      <c r="E48" s="2">
        <f t="shared" si="25"/>
        <v>1.4272996610637556</v>
      </c>
      <c r="F48" s="2">
        <f t="shared" si="22"/>
        <v>2.461060858680391</v>
      </c>
      <c r="G48" s="2" t="e">
        <f t="shared" si="22"/>
        <v>#NUM!</v>
      </c>
      <c r="H48" s="2" t="e">
        <f t="shared" si="22"/>
        <v>#NUM!</v>
      </c>
      <c r="I48" s="2" t="e">
        <f t="shared" si="22"/>
        <v>#NUM!</v>
      </c>
      <c r="J48" s="2" t="e">
        <f t="shared" si="22"/>
        <v>#NUM!</v>
      </c>
      <c r="K48" s="2" t="e">
        <f t="shared" si="22"/>
        <v>#NUM!</v>
      </c>
      <c r="L48" s="2" t="e">
        <f t="shared" si="22"/>
        <v>#NUM!</v>
      </c>
      <c r="M48" s="2" t="e">
        <f t="shared" si="22"/>
        <v>#NUM!</v>
      </c>
      <c r="N48" s="2" t="e">
        <f t="shared" si="22"/>
        <v>#NUM!</v>
      </c>
      <c r="P48" s="1">
        <f t="shared" si="26"/>
        <v>6.4</v>
      </c>
      <c r="Q48">
        <f t="shared" si="29"/>
        <v>800</v>
      </c>
      <c r="R48" s="2">
        <f t="shared" si="27"/>
        <v>20.346112867676791</v>
      </c>
      <c r="S48" s="2">
        <f t="shared" si="23"/>
        <v>17.699684201778197</v>
      </c>
      <c r="T48" s="2" t="e">
        <f t="shared" si="23"/>
        <v>#NUM!</v>
      </c>
      <c r="U48" s="2" t="e">
        <f t="shared" si="23"/>
        <v>#NUM!</v>
      </c>
      <c r="V48" s="2" t="e">
        <f t="shared" si="23"/>
        <v>#NUM!</v>
      </c>
      <c r="W48" s="2" t="e">
        <f t="shared" si="23"/>
        <v>#NUM!</v>
      </c>
      <c r="X48" s="2" t="e">
        <f t="shared" si="23"/>
        <v>#NUM!</v>
      </c>
      <c r="Y48" s="2" t="e">
        <f t="shared" si="23"/>
        <v>#NUM!</v>
      </c>
      <c r="Z48" s="2" t="e">
        <f t="shared" si="23"/>
        <v>#NUM!</v>
      </c>
      <c r="AA48" s="2" t="e">
        <f t="shared" si="23"/>
        <v>#NUM!</v>
      </c>
    </row>
    <row r="49" spans="3:27" x14ac:dyDescent="0.25">
      <c r="C49" s="1">
        <f t="shared" si="24"/>
        <v>2.88</v>
      </c>
      <c r="D49">
        <f t="shared" si="28"/>
        <v>900</v>
      </c>
      <c r="E49" s="2">
        <f t="shared" si="25"/>
        <v>1.4689309906268924</v>
      </c>
      <c r="F49" s="2">
        <f t="shared" si="22"/>
        <v>2.6713034629228032</v>
      </c>
      <c r="G49" s="2" t="e">
        <f t="shared" si="22"/>
        <v>#NUM!</v>
      </c>
      <c r="H49" s="2" t="e">
        <f t="shared" si="22"/>
        <v>#NUM!</v>
      </c>
      <c r="I49" s="2" t="e">
        <f t="shared" si="22"/>
        <v>#NUM!</v>
      </c>
      <c r="J49" s="2" t="e">
        <f t="shared" si="22"/>
        <v>#NUM!</v>
      </c>
      <c r="K49" s="2" t="e">
        <f t="shared" si="22"/>
        <v>#NUM!</v>
      </c>
      <c r="L49" s="2" t="e">
        <f t="shared" si="22"/>
        <v>#NUM!</v>
      </c>
      <c r="M49" s="2" t="e">
        <f t="shared" si="22"/>
        <v>#NUM!</v>
      </c>
      <c r="N49" s="2" t="e">
        <f t="shared" si="22"/>
        <v>#NUM!</v>
      </c>
      <c r="P49" s="1">
        <f t="shared" si="26"/>
        <v>7.2</v>
      </c>
      <c r="Q49">
        <f t="shared" si="29"/>
        <v>900</v>
      </c>
      <c r="R49" s="2">
        <f t="shared" si="27"/>
        <v>19.769478746994551</v>
      </c>
      <c r="S49" s="2">
        <f t="shared" si="23"/>
        <v>16.306646026782328</v>
      </c>
      <c r="T49" s="2" t="e">
        <f t="shared" si="23"/>
        <v>#NUM!</v>
      </c>
      <c r="U49" s="2" t="e">
        <f t="shared" si="23"/>
        <v>#NUM!</v>
      </c>
      <c r="V49" s="2" t="e">
        <f t="shared" si="23"/>
        <v>#NUM!</v>
      </c>
      <c r="W49" s="2" t="e">
        <f t="shared" si="23"/>
        <v>#NUM!</v>
      </c>
      <c r="X49" s="2" t="e">
        <f t="shared" si="23"/>
        <v>#NUM!</v>
      </c>
      <c r="Y49" s="2" t="e">
        <f t="shared" si="23"/>
        <v>#NUM!</v>
      </c>
      <c r="Z49" s="2" t="e">
        <f t="shared" si="23"/>
        <v>#NUM!</v>
      </c>
      <c r="AA49" s="2" t="e">
        <f t="shared" si="23"/>
        <v>#NUM!</v>
      </c>
    </row>
    <row r="50" spans="3:27" x14ac:dyDescent="0.25">
      <c r="C50" s="1">
        <f t="shared" si="24"/>
        <v>3.2</v>
      </c>
      <c r="D50">
        <f t="shared" si="28"/>
        <v>1000</v>
      </c>
      <c r="E50" s="2">
        <f t="shared" si="25"/>
        <v>1.5167288565872705</v>
      </c>
      <c r="F50" s="2">
        <f t="shared" si="22"/>
        <v>3.0791796067500647</v>
      </c>
      <c r="G50" s="2" t="e">
        <f t="shared" si="22"/>
        <v>#NUM!</v>
      </c>
      <c r="H50" s="2" t="e">
        <f t="shared" si="22"/>
        <v>#NUM!</v>
      </c>
      <c r="I50" s="2" t="e">
        <f t="shared" si="22"/>
        <v>#NUM!</v>
      </c>
      <c r="J50" s="2" t="e">
        <f t="shared" si="22"/>
        <v>#NUM!</v>
      </c>
      <c r="K50" s="2" t="e">
        <f t="shared" si="22"/>
        <v>#NUM!</v>
      </c>
      <c r="L50" s="2" t="e">
        <f t="shared" si="22"/>
        <v>#NUM!</v>
      </c>
      <c r="M50" s="2" t="e">
        <f t="shared" si="22"/>
        <v>#NUM!</v>
      </c>
      <c r="N50" s="2" t="e">
        <f t="shared" si="22"/>
        <v>#NUM!</v>
      </c>
      <c r="P50" s="1">
        <f t="shared" si="26"/>
        <v>8</v>
      </c>
      <c r="Q50">
        <f t="shared" si="29"/>
        <v>1000</v>
      </c>
      <c r="R50" s="2">
        <f t="shared" si="27"/>
        <v>19.146467658920734</v>
      </c>
      <c r="S50" s="2">
        <f t="shared" si="23"/>
        <v>14.146625258399791</v>
      </c>
      <c r="T50" s="2" t="e">
        <f t="shared" si="23"/>
        <v>#NUM!</v>
      </c>
      <c r="U50" s="2" t="e">
        <f t="shared" si="23"/>
        <v>#NUM!</v>
      </c>
      <c r="V50" s="2" t="e">
        <f t="shared" si="23"/>
        <v>#NUM!</v>
      </c>
      <c r="W50" s="2" t="e">
        <f t="shared" si="23"/>
        <v>#NUM!</v>
      </c>
      <c r="X50" s="2" t="e">
        <f t="shared" si="23"/>
        <v>#NUM!</v>
      </c>
      <c r="Y50" s="2" t="e">
        <f t="shared" si="23"/>
        <v>#NUM!</v>
      </c>
      <c r="Z50" s="2" t="e">
        <f t="shared" si="23"/>
        <v>#NUM!</v>
      </c>
      <c r="AA50" s="2" t="e">
        <f t="shared" si="23"/>
        <v>#NUM!</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A50"/>
  <sheetViews>
    <sheetView workbookViewId="0">
      <selection activeCell="B5" sqref="B5"/>
    </sheetView>
  </sheetViews>
  <sheetFormatPr defaultRowHeight="15" x14ac:dyDescent="0.25"/>
  <cols>
    <col min="3" max="3" width="8.85546875" style="1"/>
  </cols>
  <sheetData>
    <row r="2" spans="1:27" x14ac:dyDescent="0.25">
      <c r="A2" t="s">
        <v>3</v>
      </c>
      <c r="B2">
        <v>404</v>
      </c>
    </row>
    <row r="3" spans="1:27" x14ac:dyDescent="0.25">
      <c r="A3" t="s">
        <v>0</v>
      </c>
      <c r="B3">
        <v>16</v>
      </c>
    </row>
    <row r="4" spans="1:27" x14ac:dyDescent="0.25">
      <c r="A4" t="s">
        <v>1</v>
      </c>
      <c r="B4">
        <v>0.4</v>
      </c>
    </row>
    <row r="5" spans="1:27" x14ac:dyDescent="0.25">
      <c r="A5" t="s">
        <v>2</v>
      </c>
      <c r="B5">
        <f>0.138*24</f>
        <v>3.3120000000000003</v>
      </c>
      <c r="D5" t="s">
        <v>5</v>
      </c>
      <c r="E5">
        <f>E6*$B$5</f>
        <v>33.120000000000005</v>
      </c>
      <c r="F5">
        <f t="shared" ref="F5:N5" si="0">F6*$B$5</f>
        <v>49.680000000000007</v>
      </c>
      <c r="G5">
        <f t="shared" si="0"/>
        <v>66.240000000000009</v>
      </c>
      <c r="H5">
        <f t="shared" si="0"/>
        <v>82.800000000000011</v>
      </c>
      <c r="I5">
        <f t="shared" si="0"/>
        <v>99.360000000000014</v>
      </c>
      <c r="J5">
        <f t="shared" si="0"/>
        <v>115.92000000000002</v>
      </c>
      <c r="K5">
        <f t="shared" si="0"/>
        <v>132.48000000000002</v>
      </c>
      <c r="L5">
        <f t="shared" si="0"/>
        <v>149.04000000000002</v>
      </c>
      <c r="M5">
        <f t="shared" si="0"/>
        <v>165.60000000000002</v>
      </c>
      <c r="N5">
        <f t="shared" si="0"/>
        <v>182.16000000000003</v>
      </c>
      <c r="P5" s="1"/>
      <c r="Q5" t="s">
        <v>5</v>
      </c>
      <c r="R5">
        <f>R6*$B$5</f>
        <v>33.120000000000005</v>
      </c>
      <c r="S5">
        <f t="shared" ref="S5:AA5" si="1">S6*$B$5</f>
        <v>49.680000000000007</v>
      </c>
      <c r="T5">
        <f t="shared" si="1"/>
        <v>66.240000000000009</v>
      </c>
      <c r="U5">
        <f t="shared" si="1"/>
        <v>82.800000000000011</v>
      </c>
      <c r="V5">
        <f t="shared" si="1"/>
        <v>99.360000000000014</v>
      </c>
      <c r="W5">
        <f t="shared" si="1"/>
        <v>115.92000000000002</v>
      </c>
      <c r="X5">
        <f t="shared" si="1"/>
        <v>132.48000000000002</v>
      </c>
      <c r="Y5">
        <f t="shared" si="1"/>
        <v>149.04000000000002</v>
      </c>
      <c r="Z5">
        <f t="shared" si="1"/>
        <v>165.60000000000002</v>
      </c>
      <c r="AA5">
        <f t="shared" si="1"/>
        <v>182.16000000000003</v>
      </c>
    </row>
    <row r="6" spans="1:27" x14ac:dyDescent="0.25">
      <c r="C6" s="1" t="s">
        <v>4</v>
      </c>
      <c r="E6">
        <v>10</v>
      </c>
      <c r="F6">
        <v>15</v>
      </c>
      <c r="G6">
        <v>20</v>
      </c>
      <c r="H6">
        <v>25</v>
      </c>
      <c r="I6">
        <v>30</v>
      </c>
      <c r="J6">
        <v>35</v>
      </c>
      <c r="K6">
        <v>40</v>
      </c>
      <c r="L6">
        <v>45</v>
      </c>
      <c r="M6">
        <v>50</v>
      </c>
      <c r="N6">
        <v>55</v>
      </c>
      <c r="P6" s="1" t="s">
        <v>4</v>
      </c>
      <c r="R6">
        <v>10</v>
      </c>
      <c r="S6">
        <v>15</v>
      </c>
      <c r="T6">
        <v>20</v>
      </c>
      <c r="U6">
        <v>25</v>
      </c>
      <c r="V6">
        <v>30</v>
      </c>
      <c r="W6">
        <v>35</v>
      </c>
      <c r="X6">
        <v>40</v>
      </c>
      <c r="Y6">
        <v>45</v>
      </c>
      <c r="Z6">
        <v>50</v>
      </c>
      <c r="AA6">
        <v>55</v>
      </c>
    </row>
    <row r="7" spans="1:27" x14ac:dyDescent="0.25">
      <c r="C7" s="1">
        <f>D7*$B$4*2/100</f>
        <v>0.8</v>
      </c>
      <c r="D7">
        <v>100</v>
      </c>
      <c r="E7" s="2">
        <f>(24-((576-4*$C7*E$5)^0.5))/(2*$C7)</f>
        <v>1.4500922512365433</v>
      </c>
      <c r="F7" s="2">
        <f t="shared" ref="F7:N16" si="2">(24-((576-4*$C7*F$5)^0.5))/(2*$C7)</f>
        <v>2.2367715682904121</v>
      </c>
      <c r="G7" s="2">
        <f t="shared" si="2"/>
        <v>3.0752358513889266</v>
      </c>
      <c r="H7" s="2">
        <f t="shared" si="2"/>
        <v>3.9772961574756982</v>
      </c>
      <c r="I7" s="2">
        <f t="shared" si="2"/>
        <v>4.9600796815910941</v>
      </c>
      <c r="J7" s="2">
        <f t="shared" si="2"/>
        <v>6.050139665894223</v>
      </c>
      <c r="K7" s="2">
        <f t="shared" si="2"/>
        <v>7.292860452800924</v>
      </c>
      <c r="L7" s="2">
        <f t="shared" si="2"/>
        <v>8.7790675940016865</v>
      </c>
      <c r="M7" s="2">
        <f t="shared" si="2"/>
        <v>10.757359312880718</v>
      </c>
      <c r="N7" s="2" t="e">
        <f t="shared" si="2"/>
        <v>#NUM!</v>
      </c>
      <c r="P7" s="1">
        <f>Q7*$B$4*2/100</f>
        <v>0.8</v>
      </c>
      <c r="Q7">
        <v>100</v>
      </c>
      <c r="R7" s="2">
        <f>R$5/E7</f>
        <v>22.839926199010751</v>
      </c>
      <c r="S7" s="2">
        <f t="shared" ref="S7:AA16" si="3">S$5/F7</f>
        <v>22.210582745367667</v>
      </c>
      <c r="T7" s="2">
        <f t="shared" si="3"/>
        <v>21.539811318888855</v>
      </c>
      <c r="U7" s="2">
        <f t="shared" si="3"/>
        <v>20.818163074019445</v>
      </c>
      <c r="V7" s="2">
        <f t="shared" si="3"/>
        <v>20.031936254727125</v>
      </c>
      <c r="W7" s="2">
        <f t="shared" si="3"/>
        <v>19.159888267284622</v>
      </c>
      <c r="X7" s="2">
        <f t="shared" si="3"/>
        <v>18.165711637759262</v>
      </c>
      <c r="Y7" s="2">
        <f t="shared" si="3"/>
        <v>16.976745924798649</v>
      </c>
      <c r="Z7" s="2">
        <f t="shared" si="3"/>
        <v>15.394112549695427</v>
      </c>
      <c r="AA7" s="2" t="e">
        <f t="shared" si="3"/>
        <v>#NUM!</v>
      </c>
    </row>
    <row r="8" spans="1:27" x14ac:dyDescent="0.25">
      <c r="C8" s="1">
        <f t="shared" ref="C8:C16" si="4">D8*$B$4*2/100</f>
        <v>1.6</v>
      </c>
      <c r="D8">
        <f>D7+100</f>
        <v>200</v>
      </c>
      <c r="E8" s="2">
        <f t="shared" ref="E8:E16" si="5">(24-((576-4*$C8*E$5)^0.5))/(2*$C8)</f>
        <v>1.5376179256944633</v>
      </c>
      <c r="F8" s="2">
        <f t="shared" si="2"/>
        <v>2.4800398407955471</v>
      </c>
      <c r="G8" s="2">
        <f t="shared" si="2"/>
        <v>3.646430226400462</v>
      </c>
      <c r="H8" s="2">
        <f t="shared" si="2"/>
        <v>5.3786796564403589</v>
      </c>
      <c r="I8" s="2" t="e">
        <f t="shared" si="2"/>
        <v>#NUM!</v>
      </c>
      <c r="J8" s="2" t="e">
        <f t="shared" si="2"/>
        <v>#NUM!</v>
      </c>
      <c r="K8" s="2" t="e">
        <f t="shared" si="2"/>
        <v>#NUM!</v>
      </c>
      <c r="L8" s="2" t="e">
        <f t="shared" si="2"/>
        <v>#NUM!</v>
      </c>
      <c r="M8" s="2" t="e">
        <f t="shared" si="2"/>
        <v>#NUM!</v>
      </c>
      <c r="N8" s="2" t="e">
        <f t="shared" si="2"/>
        <v>#NUM!</v>
      </c>
      <c r="P8" s="1">
        <f t="shared" ref="P8:P16" si="6">Q8*$B$4*2/100</f>
        <v>1.6</v>
      </c>
      <c r="Q8">
        <f>Q7+100</f>
        <v>200</v>
      </c>
      <c r="R8" s="2">
        <f t="shared" ref="R8:R16" si="7">R$5/E8</f>
        <v>21.539811318888855</v>
      </c>
      <c r="S8" s="2">
        <f t="shared" si="3"/>
        <v>20.031936254727125</v>
      </c>
      <c r="T8" s="2">
        <f t="shared" si="3"/>
        <v>18.165711637759262</v>
      </c>
      <c r="U8" s="2">
        <f t="shared" si="3"/>
        <v>15.394112549695427</v>
      </c>
      <c r="V8" s="2" t="e">
        <f t="shared" si="3"/>
        <v>#NUM!</v>
      </c>
      <c r="W8" s="2" t="e">
        <f t="shared" si="3"/>
        <v>#NUM!</v>
      </c>
      <c r="X8" s="2" t="e">
        <f t="shared" si="3"/>
        <v>#NUM!</v>
      </c>
      <c r="Y8" s="2" t="e">
        <f t="shared" si="3"/>
        <v>#NUM!</v>
      </c>
      <c r="Z8" s="2" t="e">
        <f t="shared" si="3"/>
        <v>#NUM!</v>
      </c>
      <c r="AA8" s="2" t="e">
        <f t="shared" si="3"/>
        <v>#NUM!</v>
      </c>
    </row>
    <row r="9" spans="1:27" x14ac:dyDescent="0.25">
      <c r="C9" s="1">
        <f t="shared" si="4"/>
        <v>2.4</v>
      </c>
      <c r="D9">
        <f t="shared" ref="D9:D16" si="8">D8+100</f>
        <v>300</v>
      </c>
      <c r="E9" s="2">
        <f t="shared" si="5"/>
        <v>1.6533598938636982</v>
      </c>
      <c r="F9" s="2">
        <f t="shared" si="2"/>
        <v>2.9263558646672285</v>
      </c>
      <c r="G9" s="2" t="e">
        <f t="shared" si="2"/>
        <v>#NUM!</v>
      </c>
      <c r="H9" s="2" t="e">
        <f t="shared" si="2"/>
        <v>#NUM!</v>
      </c>
      <c r="I9" s="2" t="e">
        <f t="shared" si="2"/>
        <v>#NUM!</v>
      </c>
      <c r="J9" s="2" t="e">
        <f t="shared" si="2"/>
        <v>#NUM!</v>
      </c>
      <c r="K9" s="2" t="e">
        <f t="shared" si="2"/>
        <v>#NUM!</v>
      </c>
      <c r="L9" s="2" t="e">
        <f t="shared" si="2"/>
        <v>#NUM!</v>
      </c>
      <c r="M9" s="2" t="e">
        <f t="shared" si="2"/>
        <v>#NUM!</v>
      </c>
      <c r="N9" s="2" t="e">
        <f t="shared" si="2"/>
        <v>#NUM!</v>
      </c>
      <c r="P9" s="1">
        <f t="shared" si="6"/>
        <v>2.4</v>
      </c>
      <c r="Q9">
        <f t="shared" ref="Q9:Q16" si="9">Q8+100</f>
        <v>300</v>
      </c>
      <c r="R9" s="2">
        <f t="shared" si="7"/>
        <v>20.031936254727125</v>
      </c>
      <c r="S9" s="2">
        <f t="shared" si="3"/>
        <v>16.976745924798653</v>
      </c>
      <c r="T9" s="2" t="e">
        <f t="shared" si="3"/>
        <v>#NUM!</v>
      </c>
      <c r="U9" s="2" t="e">
        <f t="shared" si="3"/>
        <v>#NUM!</v>
      </c>
      <c r="V9" s="2" t="e">
        <f t="shared" si="3"/>
        <v>#NUM!</v>
      </c>
      <c r="W9" s="2" t="e">
        <f t="shared" si="3"/>
        <v>#NUM!</v>
      </c>
      <c r="X9" s="2" t="e">
        <f t="shared" si="3"/>
        <v>#NUM!</v>
      </c>
      <c r="Y9" s="2" t="e">
        <f t="shared" si="3"/>
        <v>#NUM!</v>
      </c>
      <c r="Z9" s="2" t="e">
        <f t="shared" si="3"/>
        <v>#NUM!</v>
      </c>
      <c r="AA9" s="2" t="e">
        <f t="shared" si="3"/>
        <v>#NUM!</v>
      </c>
    </row>
    <row r="10" spans="1:27" x14ac:dyDescent="0.25">
      <c r="C10" s="1">
        <f t="shared" si="4"/>
        <v>3.2</v>
      </c>
      <c r="D10">
        <f t="shared" si="8"/>
        <v>400</v>
      </c>
      <c r="E10" s="2">
        <f t="shared" si="5"/>
        <v>1.823215113200231</v>
      </c>
      <c r="F10" s="2" t="e">
        <f t="shared" si="2"/>
        <v>#NUM!</v>
      </c>
      <c r="G10" s="2" t="e">
        <f t="shared" si="2"/>
        <v>#NUM!</v>
      </c>
      <c r="H10" s="2" t="e">
        <f t="shared" si="2"/>
        <v>#NUM!</v>
      </c>
      <c r="I10" s="2" t="e">
        <f t="shared" si="2"/>
        <v>#NUM!</v>
      </c>
      <c r="J10" s="2" t="e">
        <f t="shared" si="2"/>
        <v>#NUM!</v>
      </c>
      <c r="K10" s="2" t="e">
        <f t="shared" si="2"/>
        <v>#NUM!</v>
      </c>
      <c r="L10" s="2" t="e">
        <f t="shared" si="2"/>
        <v>#NUM!</v>
      </c>
      <c r="M10" s="2" t="e">
        <f t="shared" si="2"/>
        <v>#NUM!</v>
      </c>
      <c r="N10" s="2" t="e">
        <f t="shared" si="2"/>
        <v>#NUM!</v>
      </c>
      <c r="P10" s="1">
        <f t="shared" si="6"/>
        <v>3.2</v>
      </c>
      <c r="Q10">
        <f t="shared" si="9"/>
        <v>400</v>
      </c>
      <c r="R10" s="2">
        <f t="shared" si="7"/>
        <v>18.165711637759262</v>
      </c>
      <c r="S10" s="2" t="e">
        <f t="shared" si="3"/>
        <v>#NUM!</v>
      </c>
      <c r="T10" s="2" t="e">
        <f t="shared" si="3"/>
        <v>#NUM!</v>
      </c>
      <c r="U10" s="2" t="e">
        <f t="shared" si="3"/>
        <v>#NUM!</v>
      </c>
      <c r="V10" s="2" t="e">
        <f t="shared" si="3"/>
        <v>#NUM!</v>
      </c>
      <c r="W10" s="2" t="e">
        <f t="shared" si="3"/>
        <v>#NUM!</v>
      </c>
      <c r="X10" s="2" t="e">
        <f t="shared" si="3"/>
        <v>#NUM!</v>
      </c>
      <c r="Y10" s="2" t="e">
        <f t="shared" si="3"/>
        <v>#NUM!</v>
      </c>
      <c r="Z10" s="2" t="e">
        <f t="shared" si="3"/>
        <v>#NUM!</v>
      </c>
      <c r="AA10" s="2" t="e">
        <f t="shared" si="3"/>
        <v>#NUM!</v>
      </c>
    </row>
    <row r="11" spans="1:27" x14ac:dyDescent="0.25">
      <c r="C11" s="1">
        <f t="shared" si="4"/>
        <v>4</v>
      </c>
      <c r="D11">
        <f t="shared" si="8"/>
        <v>500</v>
      </c>
      <c r="E11" s="2">
        <f t="shared" si="5"/>
        <v>2.1514718625761438</v>
      </c>
      <c r="F11" s="2" t="e">
        <f t="shared" si="2"/>
        <v>#NUM!</v>
      </c>
      <c r="G11" s="2" t="e">
        <f t="shared" si="2"/>
        <v>#NUM!</v>
      </c>
      <c r="H11" s="2" t="e">
        <f t="shared" si="2"/>
        <v>#NUM!</v>
      </c>
      <c r="I11" s="2" t="e">
        <f t="shared" si="2"/>
        <v>#NUM!</v>
      </c>
      <c r="J11" s="2" t="e">
        <f t="shared" si="2"/>
        <v>#NUM!</v>
      </c>
      <c r="K11" s="2" t="e">
        <f t="shared" si="2"/>
        <v>#NUM!</v>
      </c>
      <c r="L11" s="2" t="e">
        <f t="shared" si="2"/>
        <v>#NUM!</v>
      </c>
      <c r="M11" s="2" t="e">
        <f t="shared" si="2"/>
        <v>#NUM!</v>
      </c>
      <c r="N11" s="2" t="e">
        <f t="shared" si="2"/>
        <v>#NUM!</v>
      </c>
      <c r="P11" s="1">
        <f t="shared" si="6"/>
        <v>4</v>
      </c>
      <c r="Q11">
        <f t="shared" si="9"/>
        <v>500</v>
      </c>
      <c r="R11" s="2">
        <f t="shared" si="7"/>
        <v>15.394112549695425</v>
      </c>
      <c r="S11" s="2" t="e">
        <f t="shared" si="3"/>
        <v>#NUM!</v>
      </c>
      <c r="T11" s="2" t="e">
        <f t="shared" si="3"/>
        <v>#NUM!</v>
      </c>
      <c r="U11" s="2" t="e">
        <f t="shared" si="3"/>
        <v>#NUM!</v>
      </c>
      <c r="V11" s="2" t="e">
        <f t="shared" si="3"/>
        <v>#NUM!</v>
      </c>
      <c r="W11" s="2" t="e">
        <f t="shared" si="3"/>
        <v>#NUM!</v>
      </c>
      <c r="X11" s="2" t="e">
        <f t="shared" si="3"/>
        <v>#NUM!</v>
      </c>
      <c r="Y11" s="2" t="e">
        <f t="shared" si="3"/>
        <v>#NUM!</v>
      </c>
      <c r="Z11" s="2" t="e">
        <f t="shared" si="3"/>
        <v>#NUM!</v>
      </c>
      <c r="AA11" s="2" t="e">
        <f t="shared" si="3"/>
        <v>#NUM!</v>
      </c>
    </row>
    <row r="12" spans="1:27" x14ac:dyDescent="0.25">
      <c r="C12" s="1">
        <f t="shared" si="4"/>
        <v>4.8</v>
      </c>
      <c r="D12">
        <f t="shared" si="8"/>
        <v>600</v>
      </c>
      <c r="E12" s="2" t="e">
        <f t="shared" si="5"/>
        <v>#NUM!</v>
      </c>
      <c r="F12" s="2" t="e">
        <f t="shared" si="2"/>
        <v>#NUM!</v>
      </c>
      <c r="G12" s="2" t="e">
        <f t="shared" si="2"/>
        <v>#NUM!</v>
      </c>
      <c r="H12" s="2" t="e">
        <f t="shared" si="2"/>
        <v>#NUM!</v>
      </c>
      <c r="I12" s="2" t="e">
        <f t="shared" si="2"/>
        <v>#NUM!</v>
      </c>
      <c r="J12" s="2" t="e">
        <f t="shared" si="2"/>
        <v>#NUM!</v>
      </c>
      <c r="K12" s="2" t="e">
        <f t="shared" si="2"/>
        <v>#NUM!</v>
      </c>
      <c r="L12" s="2" t="e">
        <f t="shared" si="2"/>
        <v>#NUM!</v>
      </c>
      <c r="M12" s="2" t="e">
        <f t="shared" si="2"/>
        <v>#NUM!</v>
      </c>
      <c r="N12" s="2" t="e">
        <f t="shared" si="2"/>
        <v>#NUM!</v>
      </c>
      <c r="P12" s="1">
        <f t="shared" si="6"/>
        <v>4.8</v>
      </c>
      <c r="Q12">
        <f t="shared" si="9"/>
        <v>600</v>
      </c>
      <c r="R12" s="2" t="e">
        <f t="shared" si="7"/>
        <v>#NUM!</v>
      </c>
      <c r="S12" s="2" t="e">
        <f t="shared" si="3"/>
        <v>#NUM!</v>
      </c>
      <c r="T12" s="2" t="e">
        <f t="shared" si="3"/>
        <v>#NUM!</v>
      </c>
      <c r="U12" s="2" t="e">
        <f t="shared" si="3"/>
        <v>#NUM!</v>
      </c>
      <c r="V12" s="2" t="e">
        <f t="shared" si="3"/>
        <v>#NUM!</v>
      </c>
      <c r="W12" s="2" t="e">
        <f t="shared" si="3"/>
        <v>#NUM!</v>
      </c>
      <c r="X12" s="2" t="e">
        <f t="shared" si="3"/>
        <v>#NUM!</v>
      </c>
      <c r="Y12" s="2" t="e">
        <f t="shared" si="3"/>
        <v>#NUM!</v>
      </c>
      <c r="Z12" s="2" t="e">
        <f t="shared" si="3"/>
        <v>#NUM!</v>
      </c>
      <c r="AA12" s="2" t="e">
        <f t="shared" si="3"/>
        <v>#NUM!</v>
      </c>
    </row>
    <row r="13" spans="1:27" x14ac:dyDescent="0.25">
      <c r="C13" s="1">
        <f t="shared" si="4"/>
        <v>5.6</v>
      </c>
      <c r="D13">
        <f t="shared" si="8"/>
        <v>700</v>
      </c>
      <c r="E13" s="2" t="e">
        <f t="shared" si="5"/>
        <v>#NUM!</v>
      </c>
      <c r="F13" s="2" t="e">
        <f t="shared" si="2"/>
        <v>#NUM!</v>
      </c>
      <c r="G13" s="2" t="e">
        <f t="shared" si="2"/>
        <v>#NUM!</v>
      </c>
      <c r="H13" s="2" t="e">
        <f t="shared" si="2"/>
        <v>#NUM!</v>
      </c>
      <c r="I13" s="2" t="e">
        <f t="shared" si="2"/>
        <v>#NUM!</v>
      </c>
      <c r="J13" s="2" t="e">
        <f t="shared" si="2"/>
        <v>#NUM!</v>
      </c>
      <c r="K13" s="2" t="e">
        <f t="shared" si="2"/>
        <v>#NUM!</v>
      </c>
      <c r="L13" s="2" t="e">
        <f t="shared" si="2"/>
        <v>#NUM!</v>
      </c>
      <c r="M13" s="2" t="e">
        <f t="shared" si="2"/>
        <v>#NUM!</v>
      </c>
      <c r="N13" s="2" t="e">
        <f t="shared" si="2"/>
        <v>#NUM!</v>
      </c>
      <c r="P13" s="1">
        <f t="shared" si="6"/>
        <v>5.6</v>
      </c>
      <c r="Q13">
        <f t="shared" si="9"/>
        <v>700</v>
      </c>
      <c r="R13" s="2" t="e">
        <f t="shared" si="7"/>
        <v>#NUM!</v>
      </c>
      <c r="S13" s="2" t="e">
        <f t="shared" si="3"/>
        <v>#NUM!</v>
      </c>
      <c r="T13" s="2" t="e">
        <f t="shared" si="3"/>
        <v>#NUM!</v>
      </c>
      <c r="U13" s="2" t="e">
        <f t="shared" si="3"/>
        <v>#NUM!</v>
      </c>
      <c r="V13" s="2" t="e">
        <f t="shared" si="3"/>
        <v>#NUM!</v>
      </c>
      <c r="W13" s="2" t="e">
        <f t="shared" si="3"/>
        <v>#NUM!</v>
      </c>
      <c r="X13" s="2" t="e">
        <f t="shared" si="3"/>
        <v>#NUM!</v>
      </c>
      <c r="Y13" s="2" t="e">
        <f t="shared" si="3"/>
        <v>#NUM!</v>
      </c>
      <c r="Z13" s="2" t="e">
        <f t="shared" si="3"/>
        <v>#NUM!</v>
      </c>
      <c r="AA13" s="2" t="e">
        <f t="shared" si="3"/>
        <v>#NUM!</v>
      </c>
    </row>
    <row r="14" spans="1:27" x14ac:dyDescent="0.25">
      <c r="C14" s="1">
        <f t="shared" si="4"/>
        <v>6.4</v>
      </c>
      <c r="D14">
        <f t="shared" si="8"/>
        <v>800</v>
      </c>
      <c r="E14" s="2" t="e">
        <f t="shared" si="5"/>
        <v>#NUM!</v>
      </c>
      <c r="F14" s="2" t="e">
        <f t="shared" si="2"/>
        <v>#NUM!</v>
      </c>
      <c r="G14" s="2" t="e">
        <f t="shared" si="2"/>
        <v>#NUM!</v>
      </c>
      <c r="H14" s="2" t="e">
        <f t="shared" si="2"/>
        <v>#NUM!</v>
      </c>
      <c r="I14" s="2" t="e">
        <f t="shared" si="2"/>
        <v>#NUM!</v>
      </c>
      <c r="J14" s="2" t="e">
        <f t="shared" si="2"/>
        <v>#NUM!</v>
      </c>
      <c r="K14" s="2" t="e">
        <f t="shared" si="2"/>
        <v>#NUM!</v>
      </c>
      <c r="L14" s="2" t="e">
        <f t="shared" si="2"/>
        <v>#NUM!</v>
      </c>
      <c r="M14" s="2" t="e">
        <f t="shared" si="2"/>
        <v>#NUM!</v>
      </c>
      <c r="N14" s="2" t="e">
        <f t="shared" si="2"/>
        <v>#NUM!</v>
      </c>
      <c r="P14" s="1">
        <f t="shared" si="6"/>
        <v>6.4</v>
      </c>
      <c r="Q14">
        <f t="shared" si="9"/>
        <v>800</v>
      </c>
      <c r="R14" s="2" t="e">
        <f t="shared" si="7"/>
        <v>#NUM!</v>
      </c>
      <c r="S14" s="2" t="e">
        <f t="shared" si="3"/>
        <v>#NUM!</v>
      </c>
      <c r="T14" s="2" t="e">
        <f t="shared" si="3"/>
        <v>#NUM!</v>
      </c>
      <c r="U14" s="2" t="e">
        <f t="shared" si="3"/>
        <v>#NUM!</v>
      </c>
      <c r="V14" s="2" t="e">
        <f t="shared" si="3"/>
        <v>#NUM!</v>
      </c>
      <c r="W14" s="2" t="e">
        <f t="shared" si="3"/>
        <v>#NUM!</v>
      </c>
      <c r="X14" s="2" t="e">
        <f t="shared" si="3"/>
        <v>#NUM!</v>
      </c>
      <c r="Y14" s="2" t="e">
        <f t="shared" si="3"/>
        <v>#NUM!</v>
      </c>
      <c r="Z14" s="2" t="e">
        <f t="shared" si="3"/>
        <v>#NUM!</v>
      </c>
      <c r="AA14" s="2" t="e">
        <f t="shared" si="3"/>
        <v>#NUM!</v>
      </c>
    </row>
    <row r="15" spans="1:27" x14ac:dyDescent="0.25">
      <c r="C15" s="1">
        <f t="shared" si="4"/>
        <v>7.2</v>
      </c>
      <c r="D15">
        <f t="shared" si="8"/>
        <v>900</v>
      </c>
      <c r="E15" s="2" t="e">
        <f t="shared" si="5"/>
        <v>#NUM!</v>
      </c>
      <c r="F15" s="2" t="e">
        <f t="shared" si="2"/>
        <v>#NUM!</v>
      </c>
      <c r="G15" s="2" t="e">
        <f t="shared" si="2"/>
        <v>#NUM!</v>
      </c>
      <c r="H15" s="2" t="e">
        <f t="shared" si="2"/>
        <v>#NUM!</v>
      </c>
      <c r="I15" s="2" t="e">
        <f t="shared" si="2"/>
        <v>#NUM!</v>
      </c>
      <c r="J15" s="2" t="e">
        <f t="shared" si="2"/>
        <v>#NUM!</v>
      </c>
      <c r="K15" s="2" t="e">
        <f t="shared" si="2"/>
        <v>#NUM!</v>
      </c>
      <c r="L15" s="2" t="e">
        <f t="shared" si="2"/>
        <v>#NUM!</v>
      </c>
      <c r="M15" s="2" t="e">
        <f t="shared" si="2"/>
        <v>#NUM!</v>
      </c>
      <c r="N15" s="2" t="e">
        <f t="shared" si="2"/>
        <v>#NUM!</v>
      </c>
      <c r="P15" s="1">
        <f t="shared" si="6"/>
        <v>7.2</v>
      </c>
      <c r="Q15">
        <f t="shared" si="9"/>
        <v>900</v>
      </c>
      <c r="R15" s="2" t="e">
        <f t="shared" si="7"/>
        <v>#NUM!</v>
      </c>
      <c r="S15" s="2" t="e">
        <f t="shared" si="3"/>
        <v>#NUM!</v>
      </c>
      <c r="T15" s="2" t="e">
        <f t="shared" si="3"/>
        <v>#NUM!</v>
      </c>
      <c r="U15" s="2" t="e">
        <f t="shared" si="3"/>
        <v>#NUM!</v>
      </c>
      <c r="V15" s="2" t="e">
        <f t="shared" si="3"/>
        <v>#NUM!</v>
      </c>
      <c r="W15" s="2" t="e">
        <f t="shared" si="3"/>
        <v>#NUM!</v>
      </c>
      <c r="X15" s="2" t="e">
        <f t="shared" si="3"/>
        <v>#NUM!</v>
      </c>
      <c r="Y15" s="2" t="e">
        <f t="shared" si="3"/>
        <v>#NUM!</v>
      </c>
      <c r="Z15" s="2" t="e">
        <f t="shared" si="3"/>
        <v>#NUM!</v>
      </c>
      <c r="AA15" s="2" t="e">
        <f t="shared" si="3"/>
        <v>#NUM!</v>
      </c>
    </row>
    <row r="16" spans="1:27" x14ac:dyDescent="0.25">
      <c r="C16" s="1">
        <f t="shared" si="4"/>
        <v>8</v>
      </c>
      <c r="D16">
        <f t="shared" si="8"/>
        <v>1000</v>
      </c>
      <c r="E16" s="2" t="e">
        <f t="shared" si="5"/>
        <v>#NUM!</v>
      </c>
      <c r="F16" s="2" t="e">
        <f t="shared" si="2"/>
        <v>#NUM!</v>
      </c>
      <c r="G16" s="2" t="e">
        <f t="shared" si="2"/>
        <v>#NUM!</v>
      </c>
      <c r="H16" s="2" t="e">
        <f t="shared" si="2"/>
        <v>#NUM!</v>
      </c>
      <c r="I16" s="2" t="e">
        <f t="shared" si="2"/>
        <v>#NUM!</v>
      </c>
      <c r="J16" s="2" t="e">
        <f t="shared" si="2"/>
        <v>#NUM!</v>
      </c>
      <c r="K16" s="2" t="e">
        <f t="shared" si="2"/>
        <v>#NUM!</v>
      </c>
      <c r="L16" s="2" t="e">
        <f t="shared" si="2"/>
        <v>#NUM!</v>
      </c>
      <c r="M16" s="2" t="e">
        <f t="shared" si="2"/>
        <v>#NUM!</v>
      </c>
      <c r="N16" s="2" t="e">
        <f t="shared" si="2"/>
        <v>#NUM!</v>
      </c>
      <c r="P16" s="1">
        <f t="shared" si="6"/>
        <v>8</v>
      </c>
      <c r="Q16">
        <f t="shared" si="9"/>
        <v>1000</v>
      </c>
      <c r="R16" s="2" t="e">
        <f t="shared" si="7"/>
        <v>#NUM!</v>
      </c>
      <c r="S16" s="2" t="e">
        <f t="shared" si="3"/>
        <v>#NUM!</v>
      </c>
      <c r="T16" s="2" t="e">
        <f t="shared" si="3"/>
        <v>#NUM!</v>
      </c>
      <c r="U16" s="2" t="e">
        <f t="shared" si="3"/>
        <v>#NUM!</v>
      </c>
      <c r="V16" s="2" t="e">
        <f t="shared" si="3"/>
        <v>#NUM!</v>
      </c>
      <c r="W16" s="2" t="e">
        <f t="shared" si="3"/>
        <v>#NUM!</v>
      </c>
      <c r="X16" s="2" t="e">
        <f t="shared" si="3"/>
        <v>#NUM!</v>
      </c>
      <c r="Y16" s="2" t="e">
        <f t="shared" si="3"/>
        <v>#NUM!</v>
      </c>
      <c r="Z16" s="2" t="e">
        <f t="shared" si="3"/>
        <v>#NUM!</v>
      </c>
      <c r="AA16" s="2" t="e">
        <f t="shared" si="3"/>
        <v>#NUM!</v>
      </c>
    </row>
    <row r="19" spans="1:27" x14ac:dyDescent="0.25">
      <c r="A19" t="s">
        <v>3</v>
      </c>
      <c r="B19">
        <v>404</v>
      </c>
    </row>
    <row r="20" spans="1:27" x14ac:dyDescent="0.25">
      <c r="A20" t="s">
        <v>0</v>
      </c>
      <c r="B20">
        <v>14</v>
      </c>
    </row>
    <row r="21" spans="1:27" x14ac:dyDescent="0.25">
      <c r="A21" t="s">
        <v>1</v>
      </c>
      <c r="B21">
        <v>0.25</v>
      </c>
    </row>
    <row r="22" spans="1:27" x14ac:dyDescent="0.25">
      <c r="A22" t="s">
        <v>2</v>
      </c>
      <c r="B22">
        <f>0.138*24</f>
        <v>3.3120000000000003</v>
      </c>
      <c r="D22" t="s">
        <v>5</v>
      </c>
      <c r="E22">
        <f>E23*$B$5</f>
        <v>33.120000000000005</v>
      </c>
      <c r="F22">
        <f t="shared" ref="F22:N22" si="10">F23*$B$5</f>
        <v>49.680000000000007</v>
      </c>
      <c r="G22">
        <f t="shared" si="10"/>
        <v>66.240000000000009</v>
      </c>
      <c r="H22">
        <f t="shared" si="10"/>
        <v>82.800000000000011</v>
      </c>
      <c r="I22">
        <f t="shared" si="10"/>
        <v>99.360000000000014</v>
      </c>
      <c r="J22">
        <f t="shared" si="10"/>
        <v>115.92000000000002</v>
      </c>
      <c r="K22">
        <f t="shared" si="10"/>
        <v>132.48000000000002</v>
      </c>
      <c r="L22">
        <f t="shared" si="10"/>
        <v>149.04000000000002</v>
      </c>
      <c r="M22">
        <f t="shared" si="10"/>
        <v>165.60000000000002</v>
      </c>
      <c r="N22">
        <f t="shared" si="10"/>
        <v>182.16000000000003</v>
      </c>
      <c r="P22" s="1"/>
      <c r="Q22" t="s">
        <v>5</v>
      </c>
      <c r="R22">
        <f>R23*$B$5</f>
        <v>33.120000000000005</v>
      </c>
      <c r="S22">
        <f t="shared" ref="S22:AA22" si="11">S23*$B$5</f>
        <v>49.680000000000007</v>
      </c>
      <c r="T22">
        <f t="shared" si="11"/>
        <v>66.240000000000009</v>
      </c>
      <c r="U22">
        <f t="shared" si="11"/>
        <v>82.800000000000011</v>
      </c>
      <c r="V22">
        <f t="shared" si="11"/>
        <v>99.360000000000014</v>
      </c>
      <c r="W22">
        <f t="shared" si="11"/>
        <v>115.92000000000002</v>
      </c>
      <c r="X22">
        <f t="shared" si="11"/>
        <v>132.48000000000002</v>
      </c>
      <c r="Y22">
        <f t="shared" si="11"/>
        <v>149.04000000000002</v>
      </c>
      <c r="Z22">
        <f t="shared" si="11"/>
        <v>165.60000000000002</v>
      </c>
      <c r="AA22">
        <f t="shared" si="11"/>
        <v>182.16000000000003</v>
      </c>
    </row>
    <row r="23" spans="1:27" x14ac:dyDescent="0.25">
      <c r="C23" s="1" t="s">
        <v>4</v>
      </c>
      <c r="E23">
        <v>10</v>
      </c>
      <c r="F23">
        <v>15</v>
      </c>
      <c r="G23">
        <v>20</v>
      </c>
      <c r="H23">
        <v>25</v>
      </c>
      <c r="I23">
        <v>30</v>
      </c>
      <c r="J23">
        <v>35</v>
      </c>
      <c r="K23">
        <v>40</v>
      </c>
      <c r="L23">
        <v>45</v>
      </c>
      <c r="M23">
        <v>50</v>
      </c>
      <c r="N23">
        <v>55</v>
      </c>
      <c r="P23" s="1" t="s">
        <v>4</v>
      </c>
      <c r="R23">
        <v>10</v>
      </c>
      <c r="S23">
        <v>15</v>
      </c>
      <c r="T23">
        <v>20</v>
      </c>
      <c r="U23">
        <v>25</v>
      </c>
      <c r="V23">
        <v>30</v>
      </c>
      <c r="W23">
        <v>35</v>
      </c>
      <c r="X23">
        <v>40</v>
      </c>
      <c r="Y23">
        <v>45</v>
      </c>
      <c r="Z23">
        <v>50</v>
      </c>
      <c r="AA23">
        <v>55</v>
      </c>
    </row>
    <row r="24" spans="1:27" x14ac:dyDescent="0.25">
      <c r="C24" s="1">
        <f>D24*$B$21*2/100</f>
        <v>0.5</v>
      </c>
      <c r="D24">
        <v>100</v>
      </c>
      <c r="E24" s="2">
        <f>(24-((576-4*$C24*E$5)^0.5))/(2*$C24)</f>
        <v>1.4221347333278658</v>
      </c>
      <c r="F24" s="2">
        <f t="shared" ref="F24:N33" si="12">(24-((576-4*$C24*F$5)^0.5))/(2*$C24)</f>
        <v>2.1679135216076979</v>
      </c>
      <c r="G24" s="2">
        <f t="shared" si="12"/>
        <v>2.9400854702589072</v>
      </c>
      <c r="H24" s="2">
        <f t="shared" si="12"/>
        <v>3.7416683806390409</v>
      </c>
      <c r="I24" s="2">
        <f t="shared" si="12"/>
        <v>4.5763031325136261</v>
      </c>
      <c r="J24" s="2">
        <f t="shared" si="12"/>
        <v>5.4484501995116332</v>
      </c>
      <c r="K24" s="2">
        <f t="shared" si="12"/>
        <v>6.3636738519611171</v>
      </c>
      <c r="L24" s="2">
        <f t="shared" si="12"/>
        <v>7.3290672126602345</v>
      </c>
      <c r="M24" s="2">
        <f t="shared" si="12"/>
        <v>8.3539142275136449</v>
      </c>
      <c r="N24" s="2">
        <f t="shared" si="12"/>
        <v>9.4507732164214318</v>
      </c>
      <c r="P24" s="1">
        <f>Q24*$B$4*2/100</f>
        <v>0.8</v>
      </c>
      <c r="Q24">
        <v>100</v>
      </c>
      <c r="R24" s="2">
        <f>R$5/E24</f>
        <v>23.288932633336056</v>
      </c>
      <c r="S24" s="2">
        <f t="shared" ref="S24:AA33" si="13">S$5/F24</f>
        <v>22.916043239196153</v>
      </c>
      <c r="T24" s="2">
        <f t="shared" si="13"/>
        <v>22.52995726487055</v>
      </c>
      <c r="U24" s="2">
        <f t="shared" si="13"/>
        <v>22.129165809680487</v>
      </c>
      <c r="V24" s="2">
        <f t="shared" si="13"/>
        <v>21.711848433743189</v>
      </c>
      <c r="W24" s="2">
        <f t="shared" si="13"/>
        <v>21.275774900244183</v>
      </c>
      <c r="X24" s="2">
        <f t="shared" si="13"/>
        <v>20.818163074019445</v>
      </c>
      <c r="Y24" s="2">
        <f t="shared" si="13"/>
        <v>20.335466393669886</v>
      </c>
      <c r="Z24" s="2">
        <f t="shared" si="13"/>
        <v>19.823042886243176</v>
      </c>
      <c r="AA24" s="2">
        <f t="shared" si="13"/>
        <v>19.274613391789284</v>
      </c>
    </row>
    <row r="25" spans="1:27" x14ac:dyDescent="0.25">
      <c r="C25" s="1">
        <f t="shared" ref="C25:C33" si="14">D25*$B$21*2/100</f>
        <v>1</v>
      </c>
      <c r="D25">
        <f>D24+100</f>
        <v>200</v>
      </c>
      <c r="E25" s="2">
        <f t="shared" ref="E25:E33" si="15">(24-((576-4*$C25*E$5)^0.5))/(2*$C25)</f>
        <v>1.4700427351294536</v>
      </c>
      <c r="F25" s="2">
        <f t="shared" si="12"/>
        <v>2.288151566256813</v>
      </c>
      <c r="G25" s="2">
        <f t="shared" si="12"/>
        <v>3.1818369259805586</v>
      </c>
      <c r="H25" s="2">
        <f t="shared" si="12"/>
        <v>4.1769571137568224</v>
      </c>
      <c r="I25" s="2">
        <f t="shared" si="12"/>
        <v>5.3186827646039747</v>
      </c>
      <c r="J25" s="2">
        <f t="shared" si="12"/>
        <v>6.7009434802032937</v>
      </c>
      <c r="K25" s="2">
        <f t="shared" si="12"/>
        <v>8.605887450304575</v>
      </c>
      <c r="L25" s="2" t="e">
        <f t="shared" si="12"/>
        <v>#NUM!</v>
      </c>
      <c r="M25" s="2" t="e">
        <f t="shared" si="12"/>
        <v>#NUM!</v>
      </c>
      <c r="N25" s="2" t="e">
        <f t="shared" si="12"/>
        <v>#NUM!</v>
      </c>
      <c r="P25" s="1">
        <f t="shared" ref="P25:P33" si="16">Q25*$B$4*2/100</f>
        <v>1.6</v>
      </c>
      <c r="Q25">
        <f>Q24+100</f>
        <v>200</v>
      </c>
      <c r="R25" s="2">
        <f t="shared" ref="R25:R33" si="17">R$5/E25</f>
        <v>22.52995726487055</v>
      </c>
      <c r="S25" s="2">
        <f t="shared" si="13"/>
        <v>21.711848433743189</v>
      </c>
      <c r="T25" s="2">
        <f t="shared" si="13"/>
        <v>20.818163074019445</v>
      </c>
      <c r="U25" s="2">
        <f t="shared" si="13"/>
        <v>19.823042886243176</v>
      </c>
      <c r="V25" s="2">
        <f t="shared" si="13"/>
        <v>18.681317235396026</v>
      </c>
      <c r="W25" s="2">
        <f t="shared" si="13"/>
        <v>17.299056519796707</v>
      </c>
      <c r="X25" s="2">
        <f t="shared" si="13"/>
        <v>15.394112549695425</v>
      </c>
      <c r="Y25" s="2" t="e">
        <f t="shared" si="13"/>
        <v>#NUM!</v>
      </c>
      <c r="Z25" s="2" t="e">
        <f t="shared" si="13"/>
        <v>#NUM!</v>
      </c>
      <c r="AA25" s="2" t="e">
        <f t="shared" si="13"/>
        <v>#NUM!</v>
      </c>
    </row>
    <row r="26" spans="1:27" x14ac:dyDescent="0.25">
      <c r="C26" s="1">
        <f t="shared" si="14"/>
        <v>1.5</v>
      </c>
      <c r="D26">
        <f t="shared" ref="D26:D33" si="18">D25+100</f>
        <v>300</v>
      </c>
      <c r="E26" s="2">
        <f t="shared" si="15"/>
        <v>1.525434377504542</v>
      </c>
      <c r="F26" s="2">
        <f t="shared" si="12"/>
        <v>2.4430224042200783</v>
      </c>
      <c r="G26" s="2">
        <f t="shared" si="12"/>
        <v>3.5457885097359831</v>
      </c>
      <c r="H26" s="2">
        <f t="shared" si="12"/>
        <v>5.0335206051617361</v>
      </c>
      <c r="I26" s="2" t="e">
        <f t="shared" si="12"/>
        <v>#NUM!</v>
      </c>
      <c r="J26" s="2" t="e">
        <f t="shared" si="12"/>
        <v>#NUM!</v>
      </c>
      <c r="K26" s="2" t="e">
        <f t="shared" si="12"/>
        <v>#NUM!</v>
      </c>
      <c r="L26" s="2" t="e">
        <f t="shared" si="12"/>
        <v>#NUM!</v>
      </c>
      <c r="M26" s="2" t="e">
        <f t="shared" si="12"/>
        <v>#NUM!</v>
      </c>
      <c r="N26" s="2" t="e">
        <f t="shared" si="12"/>
        <v>#NUM!</v>
      </c>
      <c r="P26" s="1">
        <f t="shared" si="16"/>
        <v>2.4</v>
      </c>
      <c r="Q26">
        <f t="shared" ref="Q26:Q33" si="19">Q25+100</f>
        <v>300</v>
      </c>
      <c r="R26" s="2">
        <f t="shared" si="17"/>
        <v>21.711848433743189</v>
      </c>
      <c r="S26" s="2">
        <f t="shared" si="13"/>
        <v>20.335466393669883</v>
      </c>
      <c r="T26" s="2">
        <f t="shared" si="13"/>
        <v>18.681317235396026</v>
      </c>
      <c r="U26" s="2">
        <f t="shared" si="13"/>
        <v>16.449719092257396</v>
      </c>
      <c r="V26" s="2" t="e">
        <f t="shared" si="13"/>
        <v>#NUM!</v>
      </c>
      <c r="W26" s="2" t="e">
        <f t="shared" si="13"/>
        <v>#NUM!</v>
      </c>
      <c r="X26" s="2" t="e">
        <f t="shared" si="13"/>
        <v>#NUM!</v>
      </c>
      <c r="Y26" s="2" t="e">
        <f t="shared" si="13"/>
        <v>#NUM!</v>
      </c>
      <c r="Z26" s="2" t="e">
        <f t="shared" si="13"/>
        <v>#NUM!</v>
      </c>
      <c r="AA26" s="2" t="e">
        <f t="shared" si="13"/>
        <v>#NUM!</v>
      </c>
    </row>
    <row r="27" spans="1:27" x14ac:dyDescent="0.25">
      <c r="C27" s="1">
        <f t="shared" si="14"/>
        <v>2</v>
      </c>
      <c r="D27">
        <f t="shared" si="18"/>
        <v>400</v>
      </c>
      <c r="E27" s="2">
        <f t="shared" si="15"/>
        <v>1.5909184629902793</v>
      </c>
      <c r="F27" s="2">
        <f t="shared" si="12"/>
        <v>2.6593413823019874</v>
      </c>
      <c r="G27" s="2">
        <f t="shared" si="12"/>
        <v>4.3029437251522875</v>
      </c>
      <c r="H27" s="2" t="e">
        <f t="shared" si="12"/>
        <v>#NUM!</v>
      </c>
      <c r="I27" s="2" t="e">
        <f t="shared" si="12"/>
        <v>#NUM!</v>
      </c>
      <c r="J27" s="2" t="e">
        <f t="shared" si="12"/>
        <v>#NUM!</v>
      </c>
      <c r="K27" s="2" t="e">
        <f t="shared" si="12"/>
        <v>#NUM!</v>
      </c>
      <c r="L27" s="2" t="e">
        <f t="shared" si="12"/>
        <v>#NUM!</v>
      </c>
      <c r="M27" s="2" t="e">
        <f t="shared" si="12"/>
        <v>#NUM!</v>
      </c>
      <c r="N27" s="2" t="e">
        <f t="shared" si="12"/>
        <v>#NUM!</v>
      </c>
      <c r="P27" s="1">
        <f t="shared" si="16"/>
        <v>3.2</v>
      </c>
      <c r="Q27">
        <f t="shared" si="19"/>
        <v>400</v>
      </c>
      <c r="R27" s="2">
        <f t="shared" si="17"/>
        <v>20.818163074019445</v>
      </c>
      <c r="S27" s="2">
        <f t="shared" si="13"/>
        <v>18.681317235396026</v>
      </c>
      <c r="T27" s="2">
        <f t="shared" si="13"/>
        <v>15.394112549695425</v>
      </c>
      <c r="U27" s="2" t="e">
        <f t="shared" si="13"/>
        <v>#NUM!</v>
      </c>
      <c r="V27" s="2" t="e">
        <f t="shared" si="13"/>
        <v>#NUM!</v>
      </c>
      <c r="W27" s="2" t="e">
        <f t="shared" si="13"/>
        <v>#NUM!</v>
      </c>
      <c r="X27" s="2" t="e">
        <f t="shared" si="13"/>
        <v>#NUM!</v>
      </c>
      <c r="Y27" s="2" t="e">
        <f t="shared" si="13"/>
        <v>#NUM!</v>
      </c>
      <c r="Z27" s="2" t="e">
        <f t="shared" si="13"/>
        <v>#NUM!</v>
      </c>
      <c r="AA27" s="2" t="e">
        <f t="shared" si="13"/>
        <v>#NUM!</v>
      </c>
    </row>
    <row r="28" spans="1:27" x14ac:dyDescent="0.25">
      <c r="C28" s="1">
        <f t="shared" si="14"/>
        <v>2.5</v>
      </c>
      <c r="D28">
        <f t="shared" si="18"/>
        <v>500</v>
      </c>
      <c r="E28" s="2">
        <f t="shared" si="15"/>
        <v>1.6707828455027289</v>
      </c>
      <c r="F28" s="2">
        <f t="shared" si="12"/>
        <v>3.0201123630970419</v>
      </c>
      <c r="G28" s="2" t="e">
        <f t="shared" si="12"/>
        <v>#NUM!</v>
      </c>
      <c r="H28" s="2" t="e">
        <f t="shared" si="12"/>
        <v>#NUM!</v>
      </c>
      <c r="I28" s="2" t="e">
        <f t="shared" si="12"/>
        <v>#NUM!</v>
      </c>
      <c r="J28" s="2" t="e">
        <f t="shared" si="12"/>
        <v>#NUM!</v>
      </c>
      <c r="K28" s="2" t="e">
        <f t="shared" si="12"/>
        <v>#NUM!</v>
      </c>
      <c r="L28" s="2" t="e">
        <f t="shared" si="12"/>
        <v>#NUM!</v>
      </c>
      <c r="M28" s="2" t="e">
        <f t="shared" si="12"/>
        <v>#NUM!</v>
      </c>
      <c r="N28" s="2" t="e">
        <f t="shared" si="12"/>
        <v>#NUM!</v>
      </c>
      <c r="P28" s="1">
        <f t="shared" si="16"/>
        <v>4</v>
      </c>
      <c r="Q28">
        <f t="shared" si="19"/>
        <v>500</v>
      </c>
      <c r="R28" s="2">
        <f t="shared" si="17"/>
        <v>19.823042886243176</v>
      </c>
      <c r="S28" s="2">
        <f t="shared" si="13"/>
        <v>16.449719092257393</v>
      </c>
      <c r="T28" s="2" t="e">
        <f t="shared" si="13"/>
        <v>#NUM!</v>
      </c>
      <c r="U28" s="2" t="e">
        <f t="shared" si="13"/>
        <v>#NUM!</v>
      </c>
      <c r="V28" s="2" t="e">
        <f t="shared" si="13"/>
        <v>#NUM!</v>
      </c>
      <c r="W28" s="2" t="e">
        <f t="shared" si="13"/>
        <v>#NUM!</v>
      </c>
      <c r="X28" s="2" t="e">
        <f t="shared" si="13"/>
        <v>#NUM!</v>
      </c>
      <c r="Y28" s="2" t="e">
        <f t="shared" si="13"/>
        <v>#NUM!</v>
      </c>
      <c r="Z28" s="2" t="e">
        <f t="shared" si="13"/>
        <v>#NUM!</v>
      </c>
      <c r="AA28" s="2" t="e">
        <f t="shared" si="13"/>
        <v>#NUM!</v>
      </c>
    </row>
    <row r="29" spans="1:27" x14ac:dyDescent="0.25">
      <c r="C29" s="1">
        <f t="shared" si="14"/>
        <v>3</v>
      </c>
      <c r="D29">
        <f t="shared" si="18"/>
        <v>600</v>
      </c>
      <c r="E29" s="2">
        <f t="shared" si="15"/>
        <v>1.7728942548679916</v>
      </c>
      <c r="F29" s="2" t="e">
        <f t="shared" si="12"/>
        <v>#NUM!</v>
      </c>
      <c r="G29" s="2" t="e">
        <f t="shared" si="12"/>
        <v>#NUM!</v>
      </c>
      <c r="H29" s="2" t="e">
        <f t="shared" si="12"/>
        <v>#NUM!</v>
      </c>
      <c r="I29" s="2" t="e">
        <f t="shared" si="12"/>
        <v>#NUM!</v>
      </c>
      <c r="J29" s="2" t="e">
        <f t="shared" si="12"/>
        <v>#NUM!</v>
      </c>
      <c r="K29" s="2" t="e">
        <f t="shared" si="12"/>
        <v>#NUM!</v>
      </c>
      <c r="L29" s="2" t="e">
        <f t="shared" si="12"/>
        <v>#NUM!</v>
      </c>
      <c r="M29" s="2" t="e">
        <f t="shared" si="12"/>
        <v>#NUM!</v>
      </c>
      <c r="N29" s="2" t="e">
        <f t="shared" si="12"/>
        <v>#NUM!</v>
      </c>
      <c r="P29" s="1">
        <f t="shared" si="16"/>
        <v>4.8</v>
      </c>
      <c r="Q29">
        <f t="shared" si="19"/>
        <v>600</v>
      </c>
      <c r="R29" s="2">
        <f t="shared" si="17"/>
        <v>18.681317235396026</v>
      </c>
      <c r="S29" s="2" t="e">
        <f t="shared" si="13"/>
        <v>#NUM!</v>
      </c>
      <c r="T29" s="2" t="e">
        <f t="shared" si="13"/>
        <v>#NUM!</v>
      </c>
      <c r="U29" s="2" t="e">
        <f t="shared" si="13"/>
        <v>#NUM!</v>
      </c>
      <c r="V29" s="2" t="e">
        <f t="shared" si="13"/>
        <v>#NUM!</v>
      </c>
      <c r="W29" s="2" t="e">
        <f t="shared" si="13"/>
        <v>#NUM!</v>
      </c>
      <c r="X29" s="2" t="e">
        <f t="shared" si="13"/>
        <v>#NUM!</v>
      </c>
      <c r="Y29" s="2" t="e">
        <f t="shared" si="13"/>
        <v>#NUM!</v>
      </c>
      <c r="Z29" s="2" t="e">
        <f t="shared" si="13"/>
        <v>#NUM!</v>
      </c>
      <c r="AA29" s="2" t="e">
        <f t="shared" si="13"/>
        <v>#NUM!</v>
      </c>
    </row>
    <row r="30" spans="1:27" x14ac:dyDescent="0.25">
      <c r="C30" s="1">
        <f t="shared" si="14"/>
        <v>3.5</v>
      </c>
      <c r="D30">
        <f t="shared" si="18"/>
        <v>700</v>
      </c>
      <c r="E30" s="2">
        <f t="shared" si="15"/>
        <v>1.9145552800580838</v>
      </c>
      <c r="F30" s="2" t="e">
        <f t="shared" si="12"/>
        <v>#NUM!</v>
      </c>
      <c r="G30" s="2" t="e">
        <f t="shared" si="12"/>
        <v>#NUM!</v>
      </c>
      <c r="H30" s="2" t="e">
        <f t="shared" si="12"/>
        <v>#NUM!</v>
      </c>
      <c r="I30" s="2" t="e">
        <f t="shared" si="12"/>
        <v>#NUM!</v>
      </c>
      <c r="J30" s="2" t="e">
        <f t="shared" si="12"/>
        <v>#NUM!</v>
      </c>
      <c r="K30" s="2" t="e">
        <f t="shared" si="12"/>
        <v>#NUM!</v>
      </c>
      <c r="L30" s="2" t="e">
        <f t="shared" si="12"/>
        <v>#NUM!</v>
      </c>
      <c r="M30" s="2" t="e">
        <f t="shared" si="12"/>
        <v>#NUM!</v>
      </c>
      <c r="N30" s="2" t="e">
        <f t="shared" si="12"/>
        <v>#NUM!</v>
      </c>
      <c r="P30" s="1">
        <f t="shared" si="16"/>
        <v>5.6</v>
      </c>
      <c r="Q30">
        <f t="shared" si="19"/>
        <v>700</v>
      </c>
      <c r="R30" s="2">
        <f t="shared" si="17"/>
        <v>17.299056519796707</v>
      </c>
      <c r="S30" s="2" t="e">
        <f t="shared" si="13"/>
        <v>#NUM!</v>
      </c>
      <c r="T30" s="2" t="e">
        <f t="shared" si="13"/>
        <v>#NUM!</v>
      </c>
      <c r="U30" s="2" t="e">
        <f t="shared" si="13"/>
        <v>#NUM!</v>
      </c>
      <c r="V30" s="2" t="e">
        <f t="shared" si="13"/>
        <v>#NUM!</v>
      </c>
      <c r="W30" s="2" t="e">
        <f t="shared" si="13"/>
        <v>#NUM!</v>
      </c>
      <c r="X30" s="2" t="e">
        <f t="shared" si="13"/>
        <v>#NUM!</v>
      </c>
      <c r="Y30" s="2" t="e">
        <f t="shared" si="13"/>
        <v>#NUM!</v>
      </c>
      <c r="Z30" s="2" t="e">
        <f t="shared" si="13"/>
        <v>#NUM!</v>
      </c>
      <c r="AA30" s="2" t="e">
        <f t="shared" si="13"/>
        <v>#NUM!</v>
      </c>
    </row>
    <row r="31" spans="1:27" x14ac:dyDescent="0.25">
      <c r="C31" s="1">
        <f t="shared" si="14"/>
        <v>4</v>
      </c>
      <c r="D31">
        <f t="shared" si="18"/>
        <v>800</v>
      </c>
      <c r="E31" s="2">
        <f t="shared" si="15"/>
        <v>2.1514718625761438</v>
      </c>
      <c r="F31" s="2" t="e">
        <f t="shared" si="12"/>
        <v>#NUM!</v>
      </c>
      <c r="G31" s="2" t="e">
        <f t="shared" si="12"/>
        <v>#NUM!</v>
      </c>
      <c r="H31" s="2" t="e">
        <f t="shared" si="12"/>
        <v>#NUM!</v>
      </c>
      <c r="I31" s="2" t="e">
        <f t="shared" si="12"/>
        <v>#NUM!</v>
      </c>
      <c r="J31" s="2" t="e">
        <f t="shared" si="12"/>
        <v>#NUM!</v>
      </c>
      <c r="K31" s="2" t="e">
        <f t="shared" si="12"/>
        <v>#NUM!</v>
      </c>
      <c r="L31" s="2" t="e">
        <f t="shared" si="12"/>
        <v>#NUM!</v>
      </c>
      <c r="M31" s="2" t="e">
        <f t="shared" si="12"/>
        <v>#NUM!</v>
      </c>
      <c r="N31" s="2" t="e">
        <f t="shared" si="12"/>
        <v>#NUM!</v>
      </c>
      <c r="P31" s="1">
        <f t="shared" si="16"/>
        <v>6.4</v>
      </c>
      <c r="Q31">
        <f t="shared" si="19"/>
        <v>800</v>
      </c>
      <c r="R31" s="2">
        <f t="shared" si="17"/>
        <v>15.394112549695425</v>
      </c>
      <c r="S31" s="2" t="e">
        <f t="shared" si="13"/>
        <v>#NUM!</v>
      </c>
      <c r="T31" s="2" t="e">
        <f t="shared" si="13"/>
        <v>#NUM!</v>
      </c>
      <c r="U31" s="2" t="e">
        <f t="shared" si="13"/>
        <v>#NUM!</v>
      </c>
      <c r="V31" s="2" t="e">
        <f t="shared" si="13"/>
        <v>#NUM!</v>
      </c>
      <c r="W31" s="2" t="e">
        <f t="shared" si="13"/>
        <v>#NUM!</v>
      </c>
      <c r="X31" s="2" t="e">
        <f t="shared" si="13"/>
        <v>#NUM!</v>
      </c>
      <c r="Y31" s="2" t="e">
        <f t="shared" si="13"/>
        <v>#NUM!</v>
      </c>
      <c r="Z31" s="2" t="e">
        <f t="shared" si="13"/>
        <v>#NUM!</v>
      </c>
      <c r="AA31" s="2" t="e">
        <f t="shared" si="13"/>
        <v>#NUM!</v>
      </c>
    </row>
    <row r="32" spans="1:27" x14ac:dyDescent="0.25">
      <c r="C32" s="1">
        <f t="shared" si="14"/>
        <v>4.5</v>
      </c>
      <c r="D32">
        <f t="shared" si="18"/>
        <v>900</v>
      </c>
      <c r="E32" s="2" t="e">
        <f t="shared" si="15"/>
        <v>#NUM!</v>
      </c>
      <c r="F32" s="2" t="e">
        <f t="shared" si="12"/>
        <v>#NUM!</v>
      </c>
      <c r="G32" s="2" t="e">
        <f t="shared" si="12"/>
        <v>#NUM!</v>
      </c>
      <c r="H32" s="2" t="e">
        <f t="shared" si="12"/>
        <v>#NUM!</v>
      </c>
      <c r="I32" s="2" t="e">
        <f t="shared" si="12"/>
        <v>#NUM!</v>
      </c>
      <c r="J32" s="2" t="e">
        <f t="shared" si="12"/>
        <v>#NUM!</v>
      </c>
      <c r="K32" s="2" t="e">
        <f t="shared" si="12"/>
        <v>#NUM!</v>
      </c>
      <c r="L32" s="2" t="e">
        <f t="shared" si="12"/>
        <v>#NUM!</v>
      </c>
      <c r="M32" s="2" t="e">
        <f t="shared" si="12"/>
        <v>#NUM!</v>
      </c>
      <c r="N32" s="2" t="e">
        <f t="shared" si="12"/>
        <v>#NUM!</v>
      </c>
      <c r="P32" s="1">
        <f t="shared" si="16"/>
        <v>7.2</v>
      </c>
      <c r="Q32">
        <f t="shared" si="19"/>
        <v>900</v>
      </c>
      <c r="R32" s="2" t="e">
        <f t="shared" si="17"/>
        <v>#NUM!</v>
      </c>
      <c r="S32" s="2" t="e">
        <f t="shared" si="13"/>
        <v>#NUM!</v>
      </c>
      <c r="T32" s="2" t="e">
        <f t="shared" si="13"/>
        <v>#NUM!</v>
      </c>
      <c r="U32" s="2" t="e">
        <f t="shared" si="13"/>
        <v>#NUM!</v>
      </c>
      <c r="V32" s="2" t="e">
        <f t="shared" si="13"/>
        <v>#NUM!</v>
      </c>
      <c r="W32" s="2" t="e">
        <f t="shared" si="13"/>
        <v>#NUM!</v>
      </c>
      <c r="X32" s="2" t="e">
        <f t="shared" si="13"/>
        <v>#NUM!</v>
      </c>
      <c r="Y32" s="2" t="e">
        <f t="shared" si="13"/>
        <v>#NUM!</v>
      </c>
      <c r="Z32" s="2" t="e">
        <f t="shared" si="13"/>
        <v>#NUM!</v>
      </c>
      <c r="AA32" s="2" t="e">
        <f t="shared" si="13"/>
        <v>#NUM!</v>
      </c>
    </row>
    <row r="33" spans="1:27" x14ac:dyDescent="0.25">
      <c r="C33" s="1">
        <f t="shared" si="14"/>
        <v>5</v>
      </c>
      <c r="D33">
        <f t="shared" si="18"/>
        <v>1000</v>
      </c>
      <c r="E33" s="2" t="e">
        <f t="shared" si="15"/>
        <v>#NUM!</v>
      </c>
      <c r="F33" s="2" t="e">
        <f t="shared" si="12"/>
        <v>#NUM!</v>
      </c>
      <c r="G33" s="2" t="e">
        <f t="shared" si="12"/>
        <v>#NUM!</v>
      </c>
      <c r="H33" s="2" t="e">
        <f t="shared" si="12"/>
        <v>#NUM!</v>
      </c>
      <c r="I33" s="2" t="e">
        <f t="shared" si="12"/>
        <v>#NUM!</v>
      </c>
      <c r="J33" s="2" t="e">
        <f t="shared" si="12"/>
        <v>#NUM!</v>
      </c>
      <c r="K33" s="2" t="e">
        <f t="shared" si="12"/>
        <v>#NUM!</v>
      </c>
      <c r="L33" s="2" t="e">
        <f t="shared" si="12"/>
        <v>#NUM!</v>
      </c>
      <c r="M33" s="2" t="e">
        <f t="shared" si="12"/>
        <v>#NUM!</v>
      </c>
      <c r="N33" s="2" t="e">
        <f t="shared" si="12"/>
        <v>#NUM!</v>
      </c>
      <c r="P33" s="1">
        <f t="shared" si="16"/>
        <v>8</v>
      </c>
      <c r="Q33">
        <f t="shared" si="19"/>
        <v>1000</v>
      </c>
      <c r="R33" s="2" t="e">
        <f t="shared" si="17"/>
        <v>#NUM!</v>
      </c>
      <c r="S33" s="2" t="e">
        <f t="shared" si="13"/>
        <v>#NUM!</v>
      </c>
      <c r="T33" s="2" t="e">
        <f t="shared" si="13"/>
        <v>#NUM!</v>
      </c>
      <c r="U33" s="2" t="e">
        <f t="shared" si="13"/>
        <v>#NUM!</v>
      </c>
      <c r="V33" s="2" t="e">
        <f t="shared" si="13"/>
        <v>#NUM!</v>
      </c>
      <c r="W33" s="2" t="e">
        <f t="shared" si="13"/>
        <v>#NUM!</v>
      </c>
      <c r="X33" s="2" t="e">
        <f t="shared" si="13"/>
        <v>#NUM!</v>
      </c>
      <c r="Y33" s="2" t="e">
        <f t="shared" si="13"/>
        <v>#NUM!</v>
      </c>
      <c r="Z33" s="2" t="e">
        <f t="shared" si="13"/>
        <v>#NUM!</v>
      </c>
      <c r="AA33" s="2" t="e">
        <f t="shared" si="13"/>
        <v>#NUM!</v>
      </c>
    </row>
    <row r="36" spans="1:27" x14ac:dyDescent="0.25">
      <c r="A36" t="s">
        <v>3</v>
      </c>
      <c r="B36">
        <v>404</v>
      </c>
    </row>
    <row r="37" spans="1:27" x14ac:dyDescent="0.25">
      <c r="A37" t="s">
        <v>0</v>
      </c>
      <c r="B37">
        <v>12</v>
      </c>
    </row>
    <row r="38" spans="1:27" x14ac:dyDescent="0.25">
      <c r="A38" t="s">
        <v>1</v>
      </c>
      <c r="B38">
        <v>0.16</v>
      </c>
    </row>
    <row r="39" spans="1:27" x14ac:dyDescent="0.25">
      <c r="A39" t="s">
        <v>2</v>
      </c>
      <c r="B39">
        <f>0.138*24</f>
        <v>3.3120000000000003</v>
      </c>
      <c r="D39" t="s">
        <v>5</v>
      </c>
      <c r="E39">
        <f>E40*$B$5</f>
        <v>33.120000000000005</v>
      </c>
      <c r="F39">
        <f t="shared" ref="F39:N39" si="20">F40*$B$5</f>
        <v>49.680000000000007</v>
      </c>
      <c r="G39">
        <f t="shared" si="20"/>
        <v>66.240000000000009</v>
      </c>
      <c r="H39">
        <f t="shared" si="20"/>
        <v>82.800000000000011</v>
      </c>
      <c r="I39">
        <f t="shared" si="20"/>
        <v>99.360000000000014</v>
      </c>
      <c r="J39">
        <f t="shared" si="20"/>
        <v>115.92000000000002</v>
      </c>
      <c r="K39">
        <f t="shared" si="20"/>
        <v>132.48000000000002</v>
      </c>
      <c r="L39">
        <f t="shared" si="20"/>
        <v>149.04000000000002</v>
      </c>
      <c r="M39">
        <f t="shared" si="20"/>
        <v>165.60000000000002</v>
      </c>
      <c r="N39">
        <f t="shared" si="20"/>
        <v>182.16000000000003</v>
      </c>
      <c r="P39" s="1"/>
      <c r="Q39" t="s">
        <v>5</v>
      </c>
      <c r="R39">
        <f>R40*$B$5</f>
        <v>33.120000000000005</v>
      </c>
      <c r="S39">
        <f t="shared" ref="S39:AA39" si="21">S40*$B$5</f>
        <v>49.680000000000007</v>
      </c>
      <c r="T39">
        <f t="shared" si="21"/>
        <v>66.240000000000009</v>
      </c>
      <c r="U39">
        <f t="shared" si="21"/>
        <v>82.800000000000011</v>
      </c>
      <c r="V39">
        <f t="shared" si="21"/>
        <v>99.360000000000014</v>
      </c>
      <c r="W39">
        <f t="shared" si="21"/>
        <v>115.92000000000002</v>
      </c>
      <c r="X39">
        <f t="shared" si="21"/>
        <v>132.48000000000002</v>
      </c>
      <c r="Y39">
        <f t="shared" si="21"/>
        <v>149.04000000000002</v>
      </c>
      <c r="Z39">
        <f t="shared" si="21"/>
        <v>165.60000000000002</v>
      </c>
      <c r="AA39">
        <f t="shared" si="21"/>
        <v>182.16000000000003</v>
      </c>
    </row>
    <row r="40" spans="1:27" x14ac:dyDescent="0.25">
      <c r="C40" s="1" t="s">
        <v>4</v>
      </c>
      <c r="E40">
        <v>10</v>
      </c>
      <c r="F40">
        <v>15</v>
      </c>
      <c r="G40">
        <v>20</v>
      </c>
      <c r="H40">
        <v>25</v>
      </c>
      <c r="I40">
        <v>30</v>
      </c>
      <c r="J40">
        <v>35</v>
      </c>
      <c r="K40">
        <v>40</v>
      </c>
      <c r="L40">
        <v>45</v>
      </c>
      <c r="M40">
        <v>50</v>
      </c>
      <c r="N40">
        <v>55</v>
      </c>
      <c r="P40" s="1" t="s">
        <v>4</v>
      </c>
      <c r="R40">
        <v>10</v>
      </c>
      <c r="S40">
        <v>15</v>
      </c>
      <c r="T40">
        <v>20</v>
      </c>
      <c r="U40">
        <v>25</v>
      </c>
      <c r="V40">
        <v>30</v>
      </c>
      <c r="W40">
        <v>35</v>
      </c>
      <c r="X40">
        <v>40</v>
      </c>
      <c r="Y40">
        <v>45</v>
      </c>
      <c r="Z40">
        <v>50</v>
      </c>
      <c r="AA40">
        <v>55</v>
      </c>
    </row>
    <row r="41" spans="1:27" x14ac:dyDescent="0.25">
      <c r="C41" s="1">
        <f>D41*$B$38*2/100</f>
        <v>0.32</v>
      </c>
      <c r="D41">
        <v>100</v>
      </c>
      <c r="E41" s="2">
        <f>(24-((576-4*$C41*E$5)^0.5))/(2*$C41)</f>
        <v>1.406371753452107</v>
      </c>
      <c r="F41" s="2">
        <f t="shared" ref="F41:N50" si="22">(24-((576-4*$C41*F$5)^0.5))/(2*$C41)</f>
        <v>2.1305216323452112</v>
      </c>
      <c r="G41" s="2">
        <f t="shared" si="22"/>
        <v>2.8698108581544144</v>
      </c>
      <c r="H41" s="2">
        <f t="shared" si="22"/>
        <v>3.6252306280913582</v>
      </c>
      <c r="I41" s="2">
        <f t="shared" si="22"/>
        <v>4.397885263929135</v>
      </c>
      <c r="J41" s="2">
        <f t="shared" si="22"/>
        <v>5.189011157192974</v>
      </c>
      <c r="K41" s="2">
        <f t="shared" si="22"/>
        <v>6</v>
      </c>
      <c r="L41" s="2">
        <f t="shared" si="22"/>
        <v>6.8324275496086937</v>
      </c>
      <c r="M41" s="2">
        <f t="shared" si="22"/>
        <v>7.6880896284723166</v>
      </c>
      <c r="N41" s="2">
        <f t="shared" si="22"/>
        <v>8.5690477170211334</v>
      </c>
      <c r="P41" s="1">
        <f>Q41*$B$4*2/100</f>
        <v>0.8</v>
      </c>
      <c r="Q41">
        <v>100</v>
      </c>
      <c r="R41" s="2">
        <f>R$5/E41</f>
        <v>23.549961038895315</v>
      </c>
      <c r="S41" s="2">
        <f t="shared" ref="S41:AA50" si="23">S$5/F41</f>
        <v>23.318233077649545</v>
      </c>
      <c r="T41" s="2">
        <f t="shared" si="23"/>
        <v>23.081660525390578</v>
      </c>
      <c r="U41" s="2">
        <f t="shared" si="23"/>
        <v>22.839926199010751</v>
      </c>
      <c r="V41" s="2">
        <f t="shared" si="23"/>
        <v>22.592676715542673</v>
      </c>
      <c r="W41" s="2">
        <f t="shared" si="23"/>
        <v>22.339516429698257</v>
      </c>
      <c r="X41" s="2">
        <f t="shared" si="23"/>
        <v>22.080000000000002</v>
      </c>
      <c r="Y41" s="2">
        <f t="shared" si="23"/>
        <v>21.813623184125213</v>
      </c>
      <c r="Z41" s="2">
        <f t="shared" si="23"/>
        <v>21.539811318888855</v>
      </c>
      <c r="AA41" s="2">
        <f t="shared" si="23"/>
        <v>21.257904730553243</v>
      </c>
    </row>
    <row r="42" spans="1:27" x14ac:dyDescent="0.25">
      <c r="C42" s="1">
        <f t="shared" ref="C42:C50" si="24">D42*$B$38*2/100</f>
        <v>0.64</v>
      </c>
      <c r="D42">
        <f>D41+100</f>
        <v>200</v>
      </c>
      <c r="E42" s="2">
        <f t="shared" ref="E42:E50" si="25">(24-((576-4*$C42*E$5)^0.5))/(2*$C42)</f>
        <v>1.4349054290772072</v>
      </c>
      <c r="F42" s="2">
        <f t="shared" si="22"/>
        <v>2.1989426319645675</v>
      </c>
      <c r="G42" s="2">
        <f t="shared" si="22"/>
        <v>3</v>
      </c>
      <c r="H42" s="2">
        <f t="shared" si="22"/>
        <v>3.8440448142361583</v>
      </c>
      <c r="I42" s="2">
        <f t="shared" si="22"/>
        <v>4.7388437307979476</v>
      </c>
      <c r="J42" s="2">
        <f t="shared" si="22"/>
        <v>5.6948286108530946</v>
      </c>
      <c r="K42" s="2">
        <f t="shared" si="22"/>
        <v>6.7265853435889529</v>
      </c>
      <c r="L42" s="2">
        <f t="shared" si="22"/>
        <v>7.8556207152495379</v>
      </c>
      <c r="M42" s="2">
        <f t="shared" si="22"/>
        <v>9.1160755660011557</v>
      </c>
      <c r="N42" s="2">
        <f t="shared" si="22"/>
        <v>10.568465914023218</v>
      </c>
      <c r="P42" s="1">
        <f t="shared" ref="P42:P50" si="26">Q42*$B$4*2/100</f>
        <v>1.6</v>
      </c>
      <c r="Q42">
        <f>Q41+100</f>
        <v>200</v>
      </c>
      <c r="R42" s="2">
        <f t="shared" ref="R42:R50" si="27">R$5/E42</f>
        <v>23.081660525390578</v>
      </c>
      <c r="S42" s="2">
        <f t="shared" si="23"/>
        <v>22.592676715542673</v>
      </c>
      <c r="T42" s="2">
        <f t="shared" si="23"/>
        <v>22.080000000000002</v>
      </c>
      <c r="U42" s="2">
        <f t="shared" si="23"/>
        <v>21.539811318888855</v>
      </c>
      <c r="V42" s="2">
        <f t="shared" si="23"/>
        <v>20.967140012289313</v>
      </c>
      <c r="W42" s="2">
        <f t="shared" si="23"/>
        <v>20.355309689054014</v>
      </c>
      <c r="X42" s="2">
        <f t="shared" si="23"/>
        <v>19.69498538010307</v>
      </c>
      <c r="Y42" s="2">
        <f t="shared" si="23"/>
        <v>18.972402742240298</v>
      </c>
      <c r="Z42" s="2">
        <f t="shared" si="23"/>
        <v>18.165711637759259</v>
      </c>
      <c r="AA42" s="2">
        <f t="shared" si="23"/>
        <v>17.236181815025141</v>
      </c>
    </row>
    <row r="43" spans="1:27" x14ac:dyDescent="0.25">
      <c r="C43" s="1">
        <f t="shared" si="24"/>
        <v>0.96</v>
      </c>
      <c r="D43">
        <f t="shared" ref="D43:D50" si="28">D42+100</f>
        <v>300</v>
      </c>
      <c r="E43" s="2">
        <f t="shared" si="25"/>
        <v>1.4659617546430452</v>
      </c>
      <c r="F43" s="2">
        <f t="shared" si="22"/>
        <v>2.2774758498695649</v>
      </c>
      <c r="G43" s="2">
        <f t="shared" si="22"/>
        <v>3.159229153865299</v>
      </c>
      <c r="H43" s="2">
        <f t="shared" si="22"/>
        <v>4.1333997346592453</v>
      </c>
      <c r="I43" s="2">
        <f t="shared" si="22"/>
        <v>5.2370804768330252</v>
      </c>
      <c r="J43" s="2">
        <f t="shared" si="22"/>
        <v>6.5418123560935086</v>
      </c>
      <c r="K43" s="2">
        <f t="shared" si="22"/>
        <v>8.2279981273412375</v>
      </c>
      <c r="L43" s="2">
        <f t="shared" si="22"/>
        <v>11.500000000000009</v>
      </c>
      <c r="M43" s="2" t="e">
        <f t="shared" si="22"/>
        <v>#NUM!</v>
      </c>
      <c r="N43" s="2" t="e">
        <f t="shared" si="22"/>
        <v>#NUM!</v>
      </c>
      <c r="P43" s="1">
        <f t="shared" si="26"/>
        <v>2.4</v>
      </c>
      <c r="Q43">
        <f t="shared" ref="Q43:Q50" si="29">Q42+100</f>
        <v>300</v>
      </c>
      <c r="R43" s="2">
        <f t="shared" si="27"/>
        <v>22.59267671554267</v>
      </c>
      <c r="S43" s="2">
        <f t="shared" si="23"/>
        <v>21.813623184125209</v>
      </c>
      <c r="T43" s="2">
        <f t="shared" si="23"/>
        <v>20.96714001228931</v>
      </c>
      <c r="U43" s="2">
        <f t="shared" si="23"/>
        <v>20.031936254727125</v>
      </c>
      <c r="V43" s="2">
        <f t="shared" si="23"/>
        <v>18.972402742240298</v>
      </c>
      <c r="W43" s="2">
        <f t="shared" si="23"/>
        <v>17.719860138150231</v>
      </c>
      <c r="X43" s="2">
        <f t="shared" si="23"/>
        <v>16.101121797752413</v>
      </c>
      <c r="Y43" s="2">
        <f t="shared" si="23"/>
        <v>12.959999999999992</v>
      </c>
      <c r="Z43" s="2" t="e">
        <f t="shared" si="23"/>
        <v>#NUM!</v>
      </c>
      <c r="AA43" s="2" t="e">
        <f t="shared" si="23"/>
        <v>#NUM!</v>
      </c>
    </row>
    <row r="44" spans="1:27" x14ac:dyDescent="0.25">
      <c r="C44" s="1">
        <f t="shared" si="24"/>
        <v>1.28</v>
      </c>
      <c r="D44">
        <f t="shared" si="28"/>
        <v>400</v>
      </c>
      <c r="E44" s="2">
        <f t="shared" si="25"/>
        <v>1.5</v>
      </c>
      <c r="F44" s="2">
        <f t="shared" si="22"/>
        <v>2.3694218653989738</v>
      </c>
      <c r="G44" s="2">
        <f t="shared" si="22"/>
        <v>3.3632926717944764</v>
      </c>
      <c r="H44" s="2">
        <f t="shared" si="22"/>
        <v>4.5580377830005778</v>
      </c>
      <c r="I44" s="2">
        <f t="shared" si="22"/>
        <v>6.1709985955059272</v>
      </c>
      <c r="J44" s="2" t="e">
        <f t="shared" si="22"/>
        <v>#NUM!</v>
      </c>
      <c r="K44" s="2" t="e">
        <f t="shared" si="22"/>
        <v>#NUM!</v>
      </c>
      <c r="L44" s="2" t="e">
        <f t="shared" si="22"/>
        <v>#NUM!</v>
      </c>
      <c r="M44" s="2" t="e">
        <f t="shared" si="22"/>
        <v>#NUM!</v>
      </c>
      <c r="N44" s="2" t="e">
        <f t="shared" si="22"/>
        <v>#NUM!</v>
      </c>
      <c r="P44" s="1">
        <f t="shared" si="26"/>
        <v>3.2</v>
      </c>
      <c r="Q44">
        <f t="shared" si="29"/>
        <v>400</v>
      </c>
      <c r="R44" s="2">
        <f t="shared" si="27"/>
        <v>22.080000000000002</v>
      </c>
      <c r="S44" s="2">
        <f t="shared" si="23"/>
        <v>20.967140012289313</v>
      </c>
      <c r="T44" s="2">
        <f t="shared" si="23"/>
        <v>19.69498538010307</v>
      </c>
      <c r="U44" s="2">
        <f t="shared" si="23"/>
        <v>18.165711637759259</v>
      </c>
      <c r="V44" s="2">
        <f t="shared" si="23"/>
        <v>16.101121797752413</v>
      </c>
      <c r="W44" s="2" t="e">
        <f t="shared" si="23"/>
        <v>#NUM!</v>
      </c>
      <c r="X44" s="2" t="e">
        <f t="shared" si="23"/>
        <v>#NUM!</v>
      </c>
      <c r="Y44" s="2" t="e">
        <f t="shared" si="23"/>
        <v>#NUM!</v>
      </c>
      <c r="Z44" s="2" t="e">
        <f t="shared" si="23"/>
        <v>#NUM!</v>
      </c>
      <c r="AA44" s="2" t="e">
        <f t="shared" si="23"/>
        <v>#NUM!</v>
      </c>
    </row>
    <row r="45" spans="1:27" x14ac:dyDescent="0.25">
      <c r="C45" s="1">
        <f t="shared" si="24"/>
        <v>1.6</v>
      </c>
      <c r="D45">
        <f t="shared" si="28"/>
        <v>500</v>
      </c>
      <c r="E45" s="2">
        <f t="shared" si="25"/>
        <v>1.5376179256944633</v>
      </c>
      <c r="F45" s="2">
        <f t="shared" si="22"/>
        <v>2.4800398407955471</v>
      </c>
      <c r="G45" s="2">
        <f t="shared" si="22"/>
        <v>3.646430226400462</v>
      </c>
      <c r="H45" s="2">
        <f t="shared" si="22"/>
        <v>5.3786796564403589</v>
      </c>
      <c r="I45" s="2" t="e">
        <f t="shared" si="22"/>
        <v>#NUM!</v>
      </c>
      <c r="J45" s="2" t="e">
        <f t="shared" si="22"/>
        <v>#NUM!</v>
      </c>
      <c r="K45" s="2" t="e">
        <f t="shared" si="22"/>
        <v>#NUM!</v>
      </c>
      <c r="L45" s="2" t="e">
        <f t="shared" si="22"/>
        <v>#NUM!</v>
      </c>
      <c r="M45" s="2" t="e">
        <f t="shared" si="22"/>
        <v>#NUM!</v>
      </c>
      <c r="N45" s="2" t="e">
        <f t="shared" si="22"/>
        <v>#NUM!</v>
      </c>
      <c r="P45" s="1">
        <f t="shared" si="26"/>
        <v>4</v>
      </c>
      <c r="Q45">
        <f t="shared" si="29"/>
        <v>500</v>
      </c>
      <c r="R45" s="2">
        <f t="shared" si="27"/>
        <v>21.539811318888855</v>
      </c>
      <c r="S45" s="2">
        <f t="shared" si="23"/>
        <v>20.031936254727125</v>
      </c>
      <c r="T45" s="2">
        <f t="shared" si="23"/>
        <v>18.165711637759262</v>
      </c>
      <c r="U45" s="2">
        <f t="shared" si="23"/>
        <v>15.394112549695427</v>
      </c>
      <c r="V45" s="2" t="e">
        <f t="shared" si="23"/>
        <v>#NUM!</v>
      </c>
      <c r="W45" s="2" t="e">
        <f t="shared" si="23"/>
        <v>#NUM!</v>
      </c>
      <c r="X45" s="2" t="e">
        <f t="shared" si="23"/>
        <v>#NUM!</v>
      </c>
      <c r="Y45" s="2" t="e">
        <f t="shared" si="23"/>
        <v>#NUM!</v>
      </c>
      <c r="Z45" s="2" t="e">
        <f t="shared" si="23"/>
        <v>#NUM!</v>
      </c>
      <c r="AA45" s="2" t="e">
        <f t="shared" si="23"/>
        <v>#NUM!</v>
      </c>
    </row>
    <row r="46" spans="1:27" x14ac:dyDescent="0.25">
      <c r="C46" s="1">
        <f t="shared" si="24"/>
        <v>1.92</v>
      </c>
      <c r="D46">
        <f t="shared" si="28"/>
        <v>600</v>
      </c>
      <c r="E46" s="2">
        <f t="shared" si="25"/>
        <v>1.5796145769326495</v>
      </c>
      <c r="F46" s="2">
        <f t="shared" si="22"/>
        <v>2.6185402384165126</v>
      </c>
      <c r="G46" s="2">
        <f t="shared" si="22"/>
        <v>4.1139990636706187</v>
      </c>
      <c r="H46" s="2" t="e">
        <f t="shared" si="22"/>
        <v>#NUM!</v>
      </c>
      <c r="I46" s="2" t="e">
        <f t="shared" si="22"/>
        <v>#NUM!</v>
      </c>
      <c r="J46" s="2" t="e">
        <f t="shared" si="22"/>
        <v>#NUM!</v>
      </c>
      <c r="K46" s="2" t="e">
        <f t="shared" si="22"/>
        <v>#NUM!</v>
      </c>
      <c r="L46" s="2" t="e">
        <f t="shared" si="22"/>
        <v>#NUM!</v>
      </c>
      <c r="M46" s="2" t="e">
        <f t="shared" si="22"/>
        <v>#NUM!</v>
      </c>
      <c r="N46" s="2" t="e">
        <f t="shared" si="22"/>
        <v>#NUM!</v>
      </c>
      <c r="P46" s="1">
        <f t="shared" si="26"/>
        <v>4.8</v>
      </c>
      <c r="Q46">
        <f t="shared" si="29"/>
        <v>600</v>
      </c>
      <c r="R46" s="2">
        <f t="shared" si="27"/>
        <v>20.96714001228931</v>
      </c>
      <c r="S46" s="2">
        <f t="shared" si="23"/>
        <v>18.972402742240298</v>
      </c>
      <c r="T46" s="2">
        <f t="shared" si="23"/>
        <v>16.101121797752413</v>
      </c>
      <c r="U46" s="2" t="e">
        <f t="shared" si="23"/>
        <v>#NUM!</v>
      </c>
      <c r="V46" s="2" t="e">
        <f t="shared" si="23"/>
        <v>#NUM!</v>
      </c>
      <c r="W46" s="2" t="e">
        <f t="shared" si="23"/>
        <v>#NUM!</v>
      </c>
      <c r="X46" s="2" t="e">
        <f t="shared" si="23"/>
        <v>#NUM!</v>
      </c>
      <c r="Y46" s="2" t="e">
        <f t="shared" si="23"/>
        <v>#NUM!</v>
      </c>
      <c r="Z46" s="2" t="e">
        <f t="shared" si="23"/>
        <v>#NUM!</v>
      </c>
      <c r="AA46" s="2" t="e">
        <f t="shared" si="23"/>
        <v>#NUM!</v>
      </c>
    </row>
    <row r="47" spans="1:27" x14ac:dyDescent="0.25">
      <c r="C47" s="1">
        <f t="shared" si="24"/>
        <v>2.2400000000000002</v>
      </c>
      <c r="D47">
        <f t="shared" si="28"/>
        <v>700</v>
      </c>
      <c r="E47" s="2">
        <f t="shared" si="25"/>
        <v>1.6270938888151698</v>
      </c>
      <c r="F47" s="2">
        <f t="shared" si="22"/>
        <v>2.8036338668972181</v>
      </c>
      <c r="G47" s="2" t="e">
        <f t="shared" si="22"/>
        <v>#NUM!</v>
      </c>
      <c r="H47" s="2" t="e">
        <f t="shared" si="22"/>
        <v>#NUM!</v>
      </c>
      <c r="I47" s="2" t="e">
        <f t="shared" si="22"/>
        <v>#NUM!</v>
      </c>
      <c r="J47" s="2" t="e">
        <f t="shared" si="22"/>
        <v>#NUM!</v>
      </c>
      <c r="K47" s="2" t="e">
        <f t="shared" si="22"/>
        <v>#NUM!</v>
      </c>
      <c r="L47" s="2" t="e">
        <f t="shared" si="22"/>
        <v>#NUM!</v>
      </c>
      <c r="M47" s="2" t="e">
        <f t="shared" si="22"/>
        <v>#NUM!</v>
      </c>
      <c r="N47" s="2" t="e">
        <f t="shared" si="22"/>
        <v>#NUM!</v>
      </c>
      <c r="P47" s="1">
        <f t="shared" si="26"/>
        <v>5.6</v>
      </c>
      <c r="Q47">
        <f t="shared" si="29"/>
        <v>700</v>
      </c>
      <c r="R47" s="2">
        <f t="shared" si="27"/>
        <v>20.355309689054017</v>
      </c>
      <c r="S47" s="2">
        <f t="shared" si="23"/>
        <v>17.719860138150231</v>
      </c>
      <c r="T47" s="2" t="e">
        <f t="shared" si="23"/>
        <v>#NUM!</v>
      </c>
      <c r="U47" s="2" t="e">
        <f t="shared" si="23"/>
        <v>#NUM!</v>
      </c>
      <c r="V47" s="2" t="e">
        <f t="shared" si="23"/>
        <v>#NUM!</v>
      </c>
      <c r="W47" s="2" t="e">
        <f t="shared" si="23"/>
        <v>#NUM!</v>
      </c>
      <c r="X47" s="2" t="e">
        <f t="shared" si="23"/>
        <v>#NUM!</v>
      </c>
      <c r="Y47" s="2" t="e">
        <f t="shared" si="23"/>
        <v>#NUM!</v>
      </c>
      <c r="Z47" s="2" t="e">
        <f t="shared" si="23"/>
        <v>#NUM!</v>
      </c>
      <c r="AA47" s="2" t="e">
        <f t="shared" si="23"/>
        <v>#NUM!</v>
      </c>
    </row>
    <row r="48" spans="1:27" x14ac:dyDescent="0.25">
      <c r="C48" s="1">
        <f t="shared" si="24"/>
        <v>2.56</v>
      </c>
      <c r="D48">
        <f t="shared" si="28"/>
        <v>800</v>
      </c>
      <c r="E48" s="2">
        <f t="shared" si="25"/>
        <v>1.6816463358972382</v>
      </c>
      <c r="F48" s="2">
        <f t="shared" si="22"/>
        <v>3.0854992977529636</v>
      </c>
      <c r="G48" s="2" t="e">
        <f t="shared" si="22"/>
        <v>#NUM!</v>
      </c>
      <c r="H48" s="2" t="e">
        <f t="shared" si="22"/>
        <v>#NUM!</v>
      </c>
      <c r="I48" s="2" t="e">
        <f t="shared" si="22"/>
        <v>#NUM!</v>
      </c>
      <c r="J48" s="2" t="e">
        <f t="shared" si="22"/>
        <v>#NUM!</v>
      </c>
      <c r="K48" s="2" t="e">
        <f t="shared" si="22"/>
        <v>#NUM!</v>
      </c>
      <c r="L48" s="2" t="e">
        <f t="shared" si="22"/>
        <v>#NUM!</v>
      </c>
      <c r="M48" s="2" t="e">
        <f t="shared" si="22"/>
        <v>#NUM!</v>
      </c>
      <c r="N48" s="2" t="e">
        <f t="shared" si="22"/>
        <v>#NUM!</v>
      </c>
      <c r="P48" s="1">
        <f t="shared" si="26"/>
        <v>6.4</v>
      </c>
      <c r="Q48">
        <f t="shared" si="29"/>
        <v>800</v>
      </c>
      <c r="R48" s="2">
        <f t="shared" si="27"/>
        <v>19.69498538010307</v>
      </c>
      <c r="S48" s="2">
        <f t="shared" si="23"/>
        <v>16.101121797752413</v>
      </c>
      <c r="T48" s="2" t="e">
        <f t="shared" si="23"/>
        <v>#NUM!</v>
      </c>
      <c r="U48" s="2" t="e">
        <f t="shared" si="23"/>
        <v>#NUM!</v>
      </c>
      <c r="V48" s="2" t="e">
        <f t="shared" si="23"/>
        <v>#NUM!</v>
      </c>
      <c r="W48" s="2" t="e">
        <f t="shared" si="23"/>
        <v>#NUM!</v>
      </c>
      <c r="X48" s="2" t="e">
        <f t="shared" si="23"/>
        <v>#NUM!</v>
      </c>
      <c r="Y48" s="2" t="e">
        <f t="shared" si="23"/>
        <v>#NUM!</v>
      </c>
      <c r="Z48" s="2" t="e">
        <f t="shared" si="23"/>
        <v>#NUM!</v>
      </c>
      <c r="AA48" s="2" t="e">
        <f t="shared" si="23"/>
        <v>#NUM!</v>
      </c>
    </row>
    <row r="49" spans="3:27" x14ac:dyDescent="0.25">
      <c r="C49" s="1">
        <f t="shared" si="24"/>
        <v>2.88</v>
      </c>
      <c r="D49">
        <f t="shared" si="28"/>
        <v>900</v>
      </c>
      <c r="E49" s="2">
        <f t="shared" si="25"/>
        <v>1.7456934922776752</v>
      </c>
      <c r="F49" s="2">
        <f t="shared" si="22"/>
        <v>3.8333333333333361</v>
      </c>
      <c r="G49" s="2" t="e">
        <f t="shared" si="22"/>
        <v>#NUM!</v>
      </c>
      <c r="H49" s="2" t="e">
        <f t="shared" si="22"/>
        <v>#NUM!</v>
      </c>
      <c r="I49" s="2" t="e">
        <f t="shared" si="22"/>
        <v>#NUM!</v>
      </c>
      <c r="J49" s="2" t="e">
        <f t="shared" si="22"/>
        <v>#NUM!</v>
      </c>
      <c r="K49" s="2" t="e">
        <f t="shared" si="22"/>
        <v>#NUM!</v>
      </c>
      <c r="L49" s="2" t="e">
        <f t="shared" si="22"/>
        <v>#NUM!</v>
      </c>
      <c r="M49" s="2" t="e">
        <f t="shared" si="22"/>
        <v>#NUM!</v>
      </c>
      <c r="N49" s="2" t="e">
        <f t="shared" si="22"/>
        <v>#NUM!</v>
      </c>
      <c r="P49" s="1">
        <f t="shared" si="26"/>
        <v>7.2</v>
      </c>
      <c r="Q49">
        <f t="shared" si="29"/>
        <v>900</v>
      </c>
      <c r="R49" s="2">
        <f t="shared" si="27"/>
        <v>18.972402742240295</v>
      </c>
      <c r="S49" s="2">
        <f t="shared" si="23"/>
        <v>12.959999999999992</v>
      </c>
      <c r="T49" s="2" t="e">
        <f t="shared" si="23"/>
        <v>#NUM!</v>
      </c>
      <c r="U49" s="2" t="e">
        <f t="shared" si="23"/>
        <v>#NUM!</v>
      </c>
      <c r="V49" s="2" t="e">
        <f t="shared" si="23"/>
        <v>#NUM!</v>
      </c>
      <c r="W49" s="2" t="e">
        <f t="shared" si="23"/>
        <v>#NUM!</v>
      </c>
      <c r="X49" s="2" t="e">
        <f t="shared" si="23"/>
        <v>#NUM!</v>
      </c>
      <c r="Y49" s="2" t="e">
        <f t="shared" si="23"/>
        <v>#NUM!</v>
      </c>
      <c r="Z49" s="2" t="e">
        <f t="shared" si="23"/>
        <v>#NUM!</v>
      </c>
      <c r="AA49" s="2" t="e">
        <f t="shared" si="23"/>
        <v>#NUM!</v>
      </c>
    </row>
    <row r="50" spans="3:27" x14ac:dyDescent="0.25">
      <c r="C50" s="1">
        <f t="shared" si="24"/>
        <v>3.2</v>
      </c>
      <c r="D50">
        <f t="shared" si="28"/>
        <v>1000</v>
      </c>
      <c r="E50" s="2">
        <f t="shared" si="25"/>
        <v>1.823215113200231</v>
      </c>
      <c r="F50" s="2" t="e">
        <f t="shared" si="22"/>
        <v>#NUM!</v>
      </c>
      <c r="G50" s="2" t="e">
        <f t="shared" si="22"/>
        <v>#NUM!</v>
      </c>
      <c r="H50" s="2" t="e">
        <f t="shared" si="22"/>
        <v>#NUM!</v>
      </c>
      <c r="I50" s="2" t="e">
        <f t="shared" si="22"/>
        <v>#NUM!</v>
      </c>
      <c r="J50" s="2" t="e">
        <f t="shared" si="22"/>
        <v>#NUM!</v>
      </c>
      <c r="K50" s="2" t="e">
        <f t="shared" si="22"/>
        <v>#NUM!</v>
      </c>
      <c r="L50" s="2" t="e">
        <f t="shared" si="22"/>
        <v>#NUM!</v>
      </c>
      <c r="M50" s="2" t="e">
        <f t="shared" si="22"/>
        <v>#NUM!</v>
      </c>
      <c r="N50" s="2" t="e">
        <f t="shared" si="22"/>
        <v>#NUM!</v>
      </c>
      <c r="P50" s="1">
        <f t="shared" si="26"/>
        <v>8</v>
      </c>
      <c r="Q50">
        <f t="shared" si="29"/>
        <v>1000</v>
      </c>
      <c r="R50" s="2">
        <f t="shared" si="27"/>
        <v>18.165711637759262</v>
      </c>
      <c r="S50" s="2" t="e">
        <f t="shared" si="23"/>
        <v>#NUM!</v>
      </c>
      <c r="T50" s="2" t="e">
        <f t="shared" si="23"/>
        <v>#NUM!</v>
      </c>
      <c r="U50" s="2" t="e">
        <f t="shared" si="23"/>
        <v>#NUM!</v>
      </c>
      <c r="V50" s="2" t="e">
        <f t="shared" si="23"/>
        <v>#NUM!</v>
      </c>
      <c r="W50" s="2" t="e">
        <f t="shared" si="23"/>
        <v>#NUM!</v>
      </c>
      <c r="X50" s="2" t="e">
        <f t="shared" si="23"/>
        <v>#NUM!</v>
      </c>
      <c r="Y50" s="2" t="e">
        <f t="shared" si="23"/>
        <v>#NUM!</v>
      </c>
      <c r="Z50" s="2" t="e">
        <f t="shared" si="23"/>
        <v>#NUM!</v>
      </c>
      <c r="AA50" s="2" t="e">
        <f t="shared" si="23"/>
        <v>#NUM!</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AA50"/>
  <sheetViews>
    <sheetView workbookViewId="0">
      <selection activeCell="E9" sqref="E9"/>
    </sheetView>
  </sheetViews>
  <sheetFormatPr defaultRowHeight="15" x14ac:dyDescent="0.25"/>
  <cols>
    <col min="3" max="3" width="8.85546875" style="1"/>
  </cols>
  <sheetData>
    <row r="2" spans="1:27" x14ac:dyDescent="0.25">
      <c r="A2" t="s">
        <v>3</v>
      </c>
      <c r="B2">
        <v>406</v>
      </c>
    </row>
    <row r="3" spans="1:27" x14ac:dyDescent="0.25">
      <c r="A3" t="s">
        <v>0</v>
      </c>
      <c r="B3">
        <v>16</v>
      </c>
    </row>
    <row r="4" spans="1:27" x14ac:dyDescent="0.25">
      <c r="A4" t="s">
        <v>1</v>
      </c>
      <c r="B4">
        <v>0.4</v>
      </c>
    </row>
    <row r="5" spans="1:27" x14ac:dyDescent="0.25">
      <c r="A5" t="s">
        <v>2</v>
      </c>
      <c r="B5">
        <f>24*0.183</f>
        <v>4.3919999999999995</v>
      </c>
      <c r="D5" t="s">
        <v>5</v>
      </c>
      <c r="E5">
        <f>E6*$B$5</f>
        <v>43.919999999999995</v>
      </c>
      <c r="F5">
        <f t="shared" ref="F5:N5" si="0">F6*$B$5</f>
        <v>65.88</v>
      </c>
      <c r="G5">
        <f t="shared" si="0"/>
        <v>87.839999999999989</v>
      </c>
      <c r="H5">
        <f t="shared" si="0"/>
        <v>109.79999999999998</v>
      </c>
      <c r="I5">
        <f t="shared" si="0"/>
        <v>131.76</v>
      </c>
      <c r="J5">
        <f t="shared" si="0"/>
        <v>153.71999999999997</v>
      </c>
      <c r="K5">
        <f t="shared" si="0"/>
        <v>175.67999999999998</v>
      </c>
      <c r="L5">
        <f t="shared" si="0"/>
        <v>197.64</v>
      </c>
      <c r="M5">
        <f t="shared" si="0"/>
        <v>219.59999999999997</v>
      </c>
      <c r="N5">
        <f t="shared" si="0"/>
        <v>241.55999999999997</v>
      </c>
      <c r="P5" s="1"/>
      <c r="Q5" t="s">
        <v>5</v>
      </c>
      <c r="R5">
        <f>R6*$B$5</f>
        <v>43.919999999999995</v>
      </c>
      <c r="S5">
        <f t="shared" ref="S5:AA5" si="1">S6*$B$5</f>
        <v>65.88</v>
      </c>
      <c r="T5">
        <f t="shared" si="1"/>
        <v>87.839999999999989</v>
      </c>
      <c r="U5">
        <f t="shared" si="1"/>
        <v>109.79999999999998</v>
      </c>
      <c r="V5">
        <f t="shared" si="1"/>
        <v>131.76</v>
      </c>
      <c r="W5">
        <f t="shared" si="1"/>
        <v>153.71999999999997</v>
      </c>
      <c r="X5">
        <f t="shared" si="1"/>
        <v>175.67999999999998</v>
      </c>
      <c r="Y5">
        <f t="shared" si="1"/>
        <v>197.64</v>
      </c>
      <c r="Z5">
        <f t="shared" si="1"/>
        <v>219.59999999999997</v>
      </c>
      <c r="AA5">
        <f t="shared" si="1"/>
        <v>241.55999999999997</v>
      </c>
    </row>
    <row r="6" spans="1:27" x14ac:dyDescent="0.25">
      <c r="C6" s="1" t="s">
        <v>4</v>
      </c>
      <c r="E6">
        <v>10</v>
      </c>
      <c r="F6">
        <v>15</v>
      </c>
      <c r="G6">
        <v>20</v>
      </c>
      <c r="H6">
        <v>25</v>
      </c>
      <c r="I6">
        <v>30</v>
      </c>
      <c r="J6">
        <v>35</v>
      </c>
      <c r="K6">
        <v>40</v>
      </c>
      <c r="L6">
        <v>45</v>
      </c>
      <c r="M6">
        <v>50</v>
      </c>
      <c r="N6">
        <v>55</v>
      </c>
      <c r="P6" s="1" t="s">
        <v>4</v>
      </c>
      <c r="R6">
        <v>10</v>
      </c>
      <c r="S6">
        <v>15</v>
      </c>
      <c r="T6">
        <v>20</v>
      </c>
      <c r="U6">
        <v>25</v>
      </c>
      <c r="V6">
        <v>30</v>
      </c>
      <c r="W6">
        <v>35</v>
      </c>
      <c r="X6">
        <v>40</v>
      </c>
      <c r="Y6">
        <v>45</v>
      </c>
      <c r="Z6">
        <v>50</v>
      </c>
      <c r="AA6">
        <v>55</v>
      </c>
    </row>
    <row r="7" spans="1:27" x14ac:dyDescent="0.25">
      <c r="C7" s="1">
        <f>D7*$B$4*2/100</f>
        <v>0.8</v>
      </c>
      <c r="D7">
        <v>100</v>
      </c>
      <c r="E7" s="2">
        <f>(24-((576-4*$C7*E$5)^0.5))/(2*$C7)</f>
        <v>1.9577609284295061</v>
      </c>
      <c r="F7" s="2">
        <f t="shared" ref="F7:N16" si="2">(24-((576-4*$C7*F$5)^0.5))/(2*$C7)</f>
        <v>3.0563824575633713</v>
      </c>
      <c r="G7" s="2">
        <f t="shared" si="2"/>
        <v>4.2668737080010084</v>
      </c>
      <c r="H7" s="2">
        <f t="shared" si="2"/>
        <v>5.6325030024024008</v>
      </c>
      <c r="I7" s="2">
        <f t="shared" si="2"/>
        <v>7.2346925366731289</v>
      </c>
      <c r="J7" s="2">
        <f t="shared" si="2"/>
        <v>9.2685080476371571</v>
      </c>
      <c r="K7" s="2">
        <f t="shared" si="2"/>
        <v>12.676209992275544</v>
      </c>
      <c r="L7" s="2" t="e">
        <f t="shared" si="2"/>
        <v>#NUM!</v>
      </c>
      <c r="M7" s="2" t="e">
        <f t="shared" si="2"/>
        <v>#NUM!</v>
      </c>
      <c r="N7" s="2" t="e">
        <f t="shared" si="2"/>
        <v>#NUM!</v>
      </c>
      <c r="P7" s="1">
        <f>Q7*$B$4*2/100</f>
        <v>0.8</v>
      </c>
      <c r="Q7">
        <v>100</v>
      </c>
      <c r="R7" s="2">
        <f>R$5/E7</f>
        <v>22.433791257256384</v>
      </c>
      <c r="S7" s="2">
        <f t="shared" ref="S7:AA16" si="3">S$5/F7</f>
        <v>21.554894033949296</v>
      </c>
      <c r="T7" s="2">
        <f t="shared" si="3"/>
        <v>20.586501033599195</v>
      </c>
      <c r="U7" s="2">
        <f t="shared" si="3"/>
        <v>19.493997598078082</v>
      </c>
      <c r="V7" s="2">
        <f t="shared" si="3"/>
        <v>18.212245970661495</v>
      </c>
      <c r="W7" s="2">
        <f t="shared" si="3"/>
        <v>16.585193561890275</v>
      </c>
      <c r="X7" s="2">
        <f t="shared" si="3"/>
        <v>13.859032006179564</v>
      </c>
      <c r="Y7" s="2" t="e">
        <f t="shared" si="3"/>
        <v>#NUM!</v>
      </c>
      <c r="Z7" s="2" t="e">
        <f t="shared" si="3"/>
        <v>#NUM!</v>
      </c>
      <c r="AA7" s="2" t="e">
        <f t="shared" si="3"/>
        <v>#NUM!</v>
      </c>
    </row>
    <row r="8" spans="1:27" x14ac:dyDescent="0.25">
      <c r="C8" s="1">
        <f t="shared" ref="C8:C16" si="4">D8*$B$4*2/100</f>
        <v>1.6</v>
      </c>
      <c r="D8">
        <f>D7+100</f>
        <v>200</v>
      </c>
      <c r="E8" s="2">
        <f t="shared" ref="E8:E16" si="5">(24-((576-4*$C8*E$5)^0.5))/(2*$C8)</f>
        <v>2.1334368540005042</v>
      </c>
      <c r="F8" s="2">
        <f t="shared" si="2"/>
        <v>3.6173462683365645</v>
      </c>
      <c r="G8" s="2">
        <f t="shared" si="2"/>
        <v>6.3381049961377718</v>
      </c>
      <c r="H8" s="2" t="e">
        <f t="shared" si="2"/>
        <v>#NUM!</v>
      </c>
      <c r="I8" s="2" t="e">
        <f t="shared" si="2"/>
        <v>#NUM!</v>
      </c>
      <c r="J8" s="2" t="e">
        <f t="shared" si="2"/>
        <v>#NUM!</v>
      </c>
      <c r="K8" s="2" t="e">
        <f t="shared" si="2"/>
        <v>#NUM!</v>
      </c>
      <c r="L8" s="2" t="e">
        <f t="shared" si="2"/>
        <v>#NUM!</v>
      </c>
      <c r="M8" s="2" t="e">
        <f t="shared" si="2"/>
        <v>#NUM!</v>
      </c>
      <c r="N8" s="2" t="e">
        <f t="shared" si="2"/>
        <v>#NUM!</v>
      </c>
      <c r="P8" s="1">
        <f t="shared" ref="P8:P16" si="6">Q8*$B$4*2/100</f>
        <v>1.6</v>
      </c>
      <c r="Q8">
        <f>Q7+100</f>
        <v>200</v>
      </c>
      <c r="R8" s="2">
        <f t="shared" ref="R8:R16" si="7">R$5/E8</f>
        <v>20.586501033599195</v>
      </c>
      <c r="S8" s="2">
        <f t="shared" si="3"/>
        <v>18.212245970661495</v>
      </c>
      <c r="T8" s="2">
        <f t="shared" si="3"/>
        <v>13.859032006179564</v>
      </c>
      <c r="U8" s="2" t="e">
        <f t="shared" si="3"/>
        <v>#NUM!</v>
      </c>
      <c r="V8" s="2" t="e">
        <f t="shared" si="3"/>
        <v>#NUM!</v>
      </c>
      <c r="W8" s="2" t="e">
        <f t="shared" si="3"/>
        <v>#NUM!</v>
      </c>
      <c r="X8" s="2" t="e">
        <f t="shared" si="3"/>
        <v>#NUM!</v>
      </c>
      <c r="Y8" s="2" t="e">
        <f t="shared" si="3"/>
        <v>#NUM!</v>
      </c>
      <c r="Z8" s="2" t="e">
        <f t="shared" si="3"/>
        <v>#NUM!</v>
      </c>
      <c r="AA8" s="2" t="e">
        <f t="shared" si="3"/>
        <v>#NUM!</v>
      </c>
    </row>
    <row r="9" spans="1:27" x14ac:dyDescent="0.25">
      <c r="C9" s="1">
        <f t="shared" si="4"/>
        <v>2.4</v>
      </c>
      <c r="D9">
        <f t="shared" ref="D9:D16" si="8">D8+100</f>
        <v>300</v>
      </c>
      <c r="E9" s="2">
        <f t="shared" si="5"/>
        <v>2.4115641788910431</v>
      </c>
      <c r="F9" s="2" t="e">
        <f t="shared" si="2"/>
        <v>#NUM!</v>
      </c>
      <c r="G9" s="2" t="e">
        <f t="shared" si="2"/>
        <v>#NUM!</v>
      </c>
      <c r="H9" s="2" t="e">
        <f t="shared" si="2"/>
        <v>#NUM!</v>
      </c>
      <c r="I9" s="2" t="e">
        <f t="shared" si="2"/>
        <v>#NUM!</v>
      </c>
      <c r="J9" s="2" t="e">
        <f t="shared" si="2"/>
        <v>#NUM!</v>
      </c>
      <c r="K9" s="2" t="e">
        <f t="shared" si="2"/>
        <v>#NUM!</v>
      </c>
      <c r="L9" s="2" t="e">
        <f t="shared" si="2"/>
        <v>#NUM!</v>
      </c>
      <c r="M9" s="2" t="e">
        <f t="shared" si="2"/>
        <v>#NUM!</v>
      </c>
      <c r="N9" s="2" t="e">
        <f t="shared" si="2"/>
        <v>#NUM!</v>
      </c>
      <c r="P9" s="1">
        <f t="shared" si="6"/>
        <v>2.4</v>
      </c>
      <c r="Q9">
        <f t="shared" ref="Q9:Q16" si="9">Q8+100</f>
        <v>300</v>
      </c>
      <c r="R9" s="2">
        <f t="shared" si="7"/>
        <v>18.212245970661495</v>
      </c>
      <c r="S9" s="2" t="e">
        <f t="shared" si="3"/>
        <v>#NUM!</v>
      </c>
      <c r="T9" s="2" t="e">
        <f t="shared" si="3"/>
        <v>#NUM!</v>
      </c>
      <c r="U9" s="2" t="e">
        <f t="shared" si="3"/>
        <v>#NUM!</v>
      </c>
      <c r="V9" s="2" t="e">
        <f t="shared" si="3"/>
        <v>#NUM!</v>
      </c>
      <c r="W9" s="2" t="e">
        <f t="shared" si="3"/>
        <v>#NUM!</v>
      </c>
      <c r="X9" s="2" t="e">
        <f t="shared" si="3"/>
        <v>#NUM!</v>
      </c>
      <c r="Y9" s="2" t="e">
        <f t="shared" si="3"/>
        <v>#NUM!</v>
      </c>
      <c r="Z9" s="2" t="e">
        <f t="shared" si="3"/>
        <v>#NUM!</v>
      </c>
      <c r="AA9" s="2" t="e">
        <f t="shared" si="3"/>
        <v>#NUM!</v>
      </c>
    </row>
    <row r="10" spans="1:27" x14ac:dyDescent="0.25">
      <c r="C10" s="1">
        <f t="shared" si="4"/>
        <v>3.2</v>
      </c>
      <c r="D10">
        <f t="shared" si="8"/>
        <v>400</v>
      </c>
      <c r="E10" s="2">
        <f t="shared" si="5"/>
        <v>3.1690524980688859</v>
      </c>
      <c r="F10" s="2" t="e">
        <f t="shared" si="2"/>
        <v>#NUM!</v>
      </c>
      <c r="G10" s="2" t="e">
        <f t="shared" si="2"/>
        <v>#NUM!</v>
      </c>
      <c r="H10" s="2" t="e">
        <f t="shared" si="2"/>
        <v>#NUM!</v>
      </c>
      <c r="I10" s="2" t="e">
        <f t="shared" si="2"/>
        <v>#NUM!</v>
      </c>
      <c r="J10" s="2" t="e">
        <f t="shared" si="2"/>
        <v>#NUM!</v>
      </c>
      <c r="K10" s="2" t="e">
        <f t="shared" si="2"/>
        <v>#NUM!</v>
      </c>
      <c r="L10" s="2" t="e">
        <f t="shared" si="2"/>
        <v>#NUM!</v>
      </c>
      <c r="M10" s="2" t="e">
        <f t="shared" si="2"/>
        <v>#NUM!</v>
      </c>
      <c r="N10" s="2" t="e">
        <f t="shared" si="2"/>
        <v>#NUM!</v>
      </c>
      <c r="P10" s="1">
        <f t="shared" si="6"/>
        <v>3.2</v>
      </c>
      <c r="Q10">
        <f t="shared" si="9"/>
        <v>400</v>
      </c>
      <c r="R10" s="2">
        <f t="shared" si="7"/>
        <v>13.859032006179564</v>
      </c>
      <c r="S10" s="2" t="e">
        <f t="shared" si="3"/>
        <v>#NUM!</v>
      </c>
      <c r="T10" s="2" t="e">
        <f t="shared" si="3"/>
        <v>#NUM!</v>
      </c>
      <c r="U10" s="2" t="e">
        <f t="shared" si="3"/>
        <v>#NUM!</v>
      </c>
      <c r="V10" s="2" t="e">
        <f t="shared" si="3"/>
        <v>#NUM!</v>
      </c>
      <c r="W10" s="2" t="e">
        <f t="shared" si="3"/>
        <v>#NUM!</v>
      </c>
      <c r="X10" s="2" t="e">
        <f t="shared" si="3"/>
        <v>#NUM!</v>
      </c>
      <c r="Y10" s="2" t="e">
        <f t="shared" si="3"/>
        <v>#NUM!</v>
      </c>
      <c r="Z10" s="2" t="e">
        <f t="shared" si="3"/>
        <v>#NUM!</v>
      </c>
      <c r="AA10" s="2" t="e">
        <f t="shared" si="3"/>
        <v>#NUM!</v>
      </c>
    </row>
    <row r="11" spans="1:27" x14ac:dyDescent="0.25">
      <c r="C11" s="1">
        <f t="shared" si="4"/>
        <v>4</v>
      </c>
      <c r="D11">
        <f t="shared" si="8"/>
        <v>500</v>
      </c>
      <c r="E11" s="2" t="e">
        <f t="shared" si="5"/>
        <v>#NUM!</v>
      </c>
      <c r="F11" s="2" t="e">
        <f t="shared" si="2"/>
        <v>#NUM!</v>
      </c>
      <c r="G11" s="2" t="e">
        <f t="shared" si="2"/>
        <v>#NUM!</v>
      </c>
      <c r="H11" s="2" t="e">
        <f t="shared" si="2"/>
        <v>#NUM!</v>
      </c>
      <c r="I11" s="2" t="e">
        <f t="shared" si="2"/>
        <v>#NUM!</v>
      </c>
      <c r="J11" s="2" t="e">
        <f t="shared" si="2"/>
        <v>#NUM!</v>
      </c>
      <c r="K11" s="2" t="e">
        <f t="shared" si="2"/>
        <v>#NUM!</v>
      </c>
      <c r="L11" s="2" t="e">
        <f t="shared" si="2"/>
        <v>#NUM!</v>
      </c>
      <c r="M11" s="2" t="e">
        <f t="shared" si="2"/>
        <v>#NUM!</v>
      </c>
      <c r="N11" s="2" t="e">
        <f t="shared" si="2"/>
        <v>#NUM!</v>
      </c>
      <c r="P11" s="1">
        <f t="shared" si="6"/>
        <v>4</v>
      </c>
      <c r="Q11">
        <f t="shared" si="9"/>
        <v>500</v>
      </c>
      <c r="R11" s="2" t="e">
        <f t="shared" si="7"/>
        <v>#NUM!</v>
      </c>
      <c r="S11" s="2" t="e">
        <f t="shared" si="3"/>
        <v>#NUM!</v>
      </c>
      <c r="T11" s="2" t="e">
        <f t="shared" si="3"/>
        <v>#NUM!</v>
      </c>
      <c r="U11" s="2" t="e">
        <f t="shared" si="3"/>
        <v>#NUM!</v>
      </c>
      <c r="V11" s="2" t="e">
        <f t="shared" si="3"/>
        <v>#NUM!</v>
      </c>
      <c r="W11" s="2" t="e">
        <f t="shared" si="3"/>
        <v>#NUM!</v>
      </c>
      <c r="X11" s="2" t="e">
        <f t="shared" si="3"/>
        <v>#NUM!</v>
      </c>
      <c r="Y11" s="2" t="e">
        <f t="shared" si="3"/>
        <v>#NUM!</v>
      </c>
      <c r="Z11" s="2" t="e">
        <f t="shared" si="3"/>
        <v>#NUM!</v>
      </c>
      <c r="AA11" s="2" t="e">
        <f t="shared" si="3"/>
        <v>#NUM!</v>
      </c>
    </row>
    <row r="12" spans="1:27" x14ac:dyDescent="0.25">
      <c r="C12" s="1">
        <f t="shared" si="4"/>
        <v>4.8</v>
      </c>
      <c r="D12">
        <f t="shared" si="8"/>
        <v>600</v>
      </c>
      <c r="E12" s="2" t="e">
        <f t="shared" si="5"/>
        <v>#NUM!</v>
      </c>
      <c r="F12" s="2" t="e">
        <f t="shared" si="2"/>
        <v>#NUM!</v>
      </c>
      <c r="G12" s="2" t="e">
        <f t="shared" si="2"/>
        <v>#NUM!</v>
      </c>
      <c r="H12" s="2" t="e">
        <f t="shared" si="2"/>
        <v>#NUM!</v>
      </c>
      <c r="I12" s="2" t="e">
        <f t="shared" si="2"/>
        <v>#NUM!</v>
      </c>
      <c r="J12" s="2" t="e">
        <f t="shared" si="2"/>
        <v>#NUM!</v>
      </c>
      <c r="K12" s="2" t="e">
        <f t="shared" si="2"/>
        <v>#NUM!</v>
      </c>
      <c r="L12" s="2" t="e">
        <f t="shared" si="2"/>
        <v>#NUM!</v>
      </c>
      <c r="M12" s="2" t="e">
        <f t="shared" si="2"/>
        <v>#NUM!</v>
      </c>
      <c r="N12" s="2" t="e">
        <f t="shared" si="2"/>
        <v>#NUM!</v>
      </c>
      <c r="P12" s="1">
        <f t="shared" si="6"/>
        <v>4.8</v>
      </c>
      <c r="Q12">
        <f t="shared" si="9"/>
        <v>600</v>
      </c>
      <c r="R12" s="2" t="e">
        <f t="shared" si="7"/>
        <v>#NUM!</v>
      </c>
      <c r="S12" s="2" t="e">
        <f t="shared" si="3"/>
        <v>#NUM!</v>
      </c>
      <c r="T12" s="2" t="e">
        <f t="shared" si="3"/>
        <v>#NUM!</v>
      </c>
      <c r="U12" s="2" t="e">
        <f t="shared" si="3"/>
        <v>#NUM!</v>
      </c>
      <c r="V12" s="2" t="e">
        <f t="shared" si="3"/>
        <v>#NUM!</v>
      </c>
      <c r="W12" s="2" t="e">
        <f t="shared" si="3"/>
        <v>#NUM!</v>
      </c>
      <c r="X12" s="2" t="e">
        <f t="shared" si="3"/>
        <v>#NUM!</v>
      </c>
      <c r="Y12" s="2" t="e">
        <f t="shared" si="3"/>
        <v>#NUM!</v>
      </c>
      <c r="Z12" s="2" t="e">
        <f t="shared" si="3"/>
        <v>#NUM!</v>
      </c>
      <c r="AA12" s="2" t="e">
        <f t="shared" si="3"/>
        <v>#NUM!</v>
      </c>
    </row>
    <row r="13" spans="1:27" x14ac:dyDescent="0.25">
      <c r="C13" s="1">
        <f t="shared" si="4"/>
        <v>5.6</v>
      </c>
      <c r="D13">
        <f t="shared" si="8"/>
        <v>700</v>
      </c>
      <c r="E13" s="2" t="e">
        <f t="shared" si="5"/>
        <v>#NUM!</v>
      </c>
      <c r="F13" s="2" t="e">
        <f t="shared" si="2"/>
        <v>#NUM!</v>
      </c>
      <c r="G13" s="2" t="e">
        <f t="shared" si="2"/>
        <v>#NUM!</v>
      </c>
      <c r="H13" s="2" t="e">
        <f t="shared" si="2"/>
        <v>#NUM!</v>
      </c>
      <c r="I13" s="2" t="e">
        <f t="shared" si="2"/>
        <v>#NUM!</v>
      </c>
      <c r="J13" s="2" t="e">
        <f t="shared" si="2"/>
        <v>#NUM!</v>
      </c>
      <c r="K13" s="2" t="e">
        <f t="shared" si="2"/>
        <v>#NUM!</v>
      </c>
      <c r="L13" s="2" t="e">
        <f t="shared" si="2"/>
        <v>#NUM!</v>
      </c>
      <c r="M13" s="2" t="e">
        <f t="shared" si="2"/>
        <v>#NUM!</v>
      </c>
      <c r="N13" s="2" t="e">
        <f t="shared" si="2"/>
        <v>#NUM!</v>
      </c>
      <c r="P13" s="1">
        <f t="shared" si="6"/>
        <v>5.6</v>
      </c>
      <c r="Q13">
        <f t="shared" si="9"/>
        <v>700</v>
      </c>
      <c r="R13" s="2" t="e">
        <f t="shared" si="7"/>
        <v>#NUM!</v>
      </c>
      <c r="S13" s="2" t="e">
        <f t="shared" si="3"/>
        <v>#NUM!</v>
      </c>
      <c r="T13" s="2" t="e">
        <f t="shared" si="3"/>
        <v>#NUM!</v>
      </c>
      <c r="U13" s="2" t="e">
        <f t="shared" si="3"/>
        <v>#NUM!</v>
      </c>
      <c r="V13" s="2" t="e">
        <f t="shared" si="3"/>
        <v>#NUM!</v>
      </c>
      <c r="W13" s="2" t="e">
        <f t="shared" si="3"/>
        <v>#NUM!</v>
      </c>
      <c r="X13" s="2" t="e">
        <f t="shared" si="3"/>
        <v>#NUM!</v>
      </c>
      <c r="Y13" s="2" t="e">
        <f t="shared" si="3"/>
        <v>#NUM!</v>
      </c>
      <c r="Z13" s="2" t="e">
        <f t="shared" si="3"/>
        <v>#NUM!</v>
      </c>
      <c r="AA13" s="2" t="e">
        <f t="shared" si="3"/>
        <v>#NUM!</v>
      </c>
    </row>
    <row r="14" spans="1:27" x14ac:dyDescent="0.25">
      <c r="C14" s="1">
        <f t="shared" si="4"/>
        <v>6.4</v>
      </c>
      <c r="D14">
        <f t="shared" si="8"/>
        <v>800</v>
      </c>
      <c r="E14" s="2" t="e">
        <f t="shared" si="5"/>
        <v>#NUM!</v>
      </c>
      <c r="F14" s="2" t="e">
        <f t="shared" si="2"/>
        <v>#NUM!</v>
      </c>
      <c r="G14" s="2" t="e">
        <f t="shared" si="2"/>
        <v>#NUM!</v>
      </c>
      <c r="H14" s="2" t="e">
        <f t="shared" si="2"/>
        <v>#NUM!</v>
      </c>
      <c r="I14" s="2" t="e">
        <f t="shared" si="2"/>
        <v>#NUM!</v>
      </c>
      <c r="J14" s="2" t="e">
        <f t="shared" si="2"/>
        <v>#NUM!</v>
      </c>
      <c r="K14" s="2" t="e">
        <f t="shared" si="2"/>
        <v>#NUM!</v>
      </c>
      <c r="L14" s="2" t="e">
        <f t="shared" si="2"/>
        <v>#NUM!</v>
      </c>
      <c r="M14" s="2" t="e">
        <f t="shared" si="2"/>
        <v>#NUM!</v>
      </c>
      <c r="N14" s="2" t="e">
        <f t="shared" si="2"/>
        <v>#NUM!</v>
      </c>
      <c r="P14" s="1">
        <f t="shared" si="6"/>
        <v>6.4</v>
      </c>
      <c r="Q14">
        <f t="shared" si="9"/>
        <v>800</v>
      </c>
      <c r="R14" s="2" t="e">
        <f t="shared" si="7"/>
        <v>#NUM!</v>
      </c>
      <c r="S14" s="2" t="e">
        <f t="shared" si="3"/>
        <v>#NUM!</v>
      </c>
      <c r="T14" s="2" t="e">
        <f t="shared" si="3"/>
        <v>#NUM!</v>
      </c>
      <c r="U14" s="2" t="e">
        <f t="shared" si="3"/>
        <v>#NUM!</v>
      </c>
      <c r="V14" s="2" t="e">
        <f t="shared" si="3"/>
        <v>#NUM!</v>
      </c>
      <c r="W14" s="2" t="e">
        <f t="shared" si="3"/>
        <v>#NUM!</v>
      </c>
      <c r="X14" s="2" t="e">
        <f t="shared" si="3"/>
        <v>#NUM!</v>
      </c>
      <c r="Y14" s="2" t="e">
        <f t="shared" si="3"/>
        <v>#NUM!</v>
      </c>
      <c r="Z14" s="2" t="e">
        <f t="shared" si="3"/>
        <v>#NUM!</v>
      </c>
      <c r="AA14" s="2" t="e">
        <f t="shared" si="3"/>
        <v>#NUM!</v>
      </c>
    </row>
    <row r="15" spans="1:27" x14ac:dyDescent="0.25">
      <c r="C15" s="1">
        <f t="shared" si="4"/>
        <v>7.2</v>
      </c>
      <c r="D15">
        <f t="shared" si="8"/>
        <v>900</v>
      </c>
      <c r="E15" s="2" t="e">
        <f t="shared" si="5"/>
        <v>#NUM!</v>
      </c>
      <c r="F15" s="2" t="e">
        <f t="shared" si="2"/>
        <v>#NUM!</v>
      </c>
      <c r="G15" s="2" t="e">
        <f t="shared" si="2"/>
        <v>#NUM!</v>
      </c>
      <c r="H15" s="2" t="e">
        <f t="shared" si="2"/>
        <v>#NUM!</v>
      </c>
      <c r="I15" s="2" t="e">
        <f t="shared" si="2"/>
        <v>#NUM!</v>
      </c>
      <c r="J15" s="2" t="e">
        <f t="shared" si="2"/>
        <v>#NUM!</v>
      </c>
      <c r="K15" s="2" t="e">
        <f t="shared" si="2"/>
        <v>#NUM!</v>
      </c>
      <c r="L15" s="2" t="e">
        <f t="shared" si="2"/>
        <v>#NUM!</v>
      </c>
      <c r="M15" s="2" t="e">
        <f t="shared" si="2"/>
        <v>#NUM!</v>
      </c>
      <c r="N15" s="2" t="e">
        <f t="shared" si="2"/>
        <v>#NUM!</v>
      </c>
      <c r="P15" s="1">
        <f t="shared" si="6"/>
        <v>7.2</v>
      </c>
      <c r="Q15">
        <f t="shared" si="9"/>
        <v>900</v>
      </c>
      <c r="R15" s="2" t="e">
        <f t="shared" si="7"/>
        <v>#NUM!</v>
      </c>
      <c r="S15" s="2" t="e">
        <f t="shared" si="3"/>
        <v>#NUM!</v>
      </c>
      <c r="T15" s="2" t="e">
        <f t="shared" si="3"/>
        <v>#NUM!</v>
      </c>
      <c r="U15" s="2" t="e">
        <f t="shared" si="3"/>
        <v>#NUM!</v>
      </c>
      <c r="V15" s="2" t="e">
        <f t="shared" si="3"/>
        <v>#NUM!</v>
      </c>
      <c r="W15" s="2" t="e">
        <f t="shared" si="3"/>
        <v>#NUM!</v>
      </c>
      <c r="X15" s="2" t="e">
        <f t="shared" si="3"/>
        <v>#NUM!</v>
      </c>
      <c r="Y15" s="2" t="e">
        <f t="shared" si="3"/>
        <v>#NUM!</v>
      </c>
      <c r="Z15" s="2" t="e">
        <f t="shared" si="3"/>
        <v>#NUM!</v>
      </c>
      <c r="AA15" s="2" t="e">
        <f t="shared" si="3"/>
        <v>#NUM!</v>
      </c>
    </row>
    <row r="16" spans="1:27" x14ac:dyDescent="0.25">
      <c r="C16" s="1">
        <f t="shared" si="4"/>
        <v>8</v>
      </c>
      <c r="D16">
        <f t="shared" si="8"/>
        <v>1000</v>
      </c>
      <c r="E16" s="2" t="e">
        <f t="shared" si="5"/>
        <v>#NUM!</v>
      </c>
      <c r="F16" s="2" t="e">
        <f t="shared" si="2"/>
        <v>#NUM!</v>
      </c>
      <c r="G16" s="2" t="e">
        <f t="shared" si="2"/>
        <v>#NUM!</v>
      </c>
      <c r="H16" s="2" t="e">
        <f t="shared" si="2"/>
        <v>#NUM!</v>
      </c>
      <c r="I16" s="2" t="e">
        <f t="shared" si="2"/>
        <v>#NUM!</v>
      </c>
      <c r="J16" s="2" t="e">
        <f t="shared" si="2"/>
        <v>#NUM!</v>
      </c>
      <c r="K16" s="2" t="e">
        <f t="shared" si="2"/>
        <v>#NUM!</v>
      </c>
      <c r="L16" s="2" t="e">
        <f t="shared" si="2"/>
        <v>#NUM!</v>
      </c>
      <c r="M16" s="2" t="e">
        <f t="shared" si="2"/>
        <v>#NUM!</v>
      </c>
      <c r="N16" s="2" t="e">
        <f t="shared" si="2"/>
        <v>#NUM!</v>
      </c>
      <c r="P16" s="1">
        <f t="shared" si="6"/>
        <v>8</v>
      </c>
      <c r="Q16">
        <f t="shared" si="9"/>
        <v>1000</v>
      </c>
      <c r="R16" s="2" t="e">
        <f t="shared" si="7"/>
        <v>#NUM!</v>
      </c>
      <c r="S16" s="2" t="e">
        <f t="shared" si="3"/>
        <v>#NUM!</v>
      </c>
      <c r="T16" s="2" t="e">
        <f t="shared" si="3"/>
        <v>#NUM!</v>
      </c>
      <c r="U16" s="2" t="e">
        <f t="shared" si="3"/>
        <v>#NUM!</v>
      </c>
      <c r="V16" s="2" t="e">
        <f t="shared" si="3"/>
        <v>#NUM!</v>
      </c>
      <c r="W16" s="2" t="e">
        <f t="shared" si="3"/>
        <v>#NUM!</v>
      </c>
      <c r="X16" s="2" t="e">
        <f t="shared" si="3"/>
        <v>#NUM!</v>
      </c>
      <c r="Y16" s="2" t="e">
        <f t="shared" si="3"/>
        <v>#NUM!</v>
      </c>
      <c r="Z16" s="2" t="e">
        <f t="shared" si="3"/>
        <v>#NUM!</v>
      </c>
      <c r="AA16" s="2" t="e">
        <f t="shared" si="3"/>
        <v>#NUM!</v>
      </c>
    </row>
    <row r="19" spans="1:27" x14ac:dyDescent="0.25">
      <c r="A19" t="s">
        <v>3</v>
      </c>
      <c r="B19">
        <v>406</v>
      </c>
    </row>
    <row r="20" spans="1:27" x14ac:dyDescent="0.25">
      <c r="A20" t="s">
        <v>0</v>
      </c>
      <c r="B20">
        <v>14</v>
      </c>
    </row>
    <row r="21" spans="1:27" x14ac:dyDescent="0.25">
      <c r="A21" t="s">
        <v>1</v>
      </c>
      <c r="B21">
        <v>0.25</v>
      </c>
    </row>
    <row r="22" spans="1:27" x14ac:dyDescent="0.25">
      <c r="A22" t="s">
        <v>2</v>
      </c>
      <c r="B22">
        <f>24*0.183</f>
        <v>4.3919999999999995</v>
      </c>
      <c r="D22" t="s">
        <v>5</v>
      </c>
      <c r="E22">
        <f>E23*$B$5</f>
        <v>43.919999999999995</v>
      </c>
      <c r="F22">
        <f t="shared" ref="F22:N22" si="10">F23*$B$5</f>
        <v>65.88</v>
      </c>
      <c r="G22">
        <f t="shared" si="10"/>
        <v>87.839999999999989</v>
      </c>
      <c r="H22">
        <f t="shared" si="10"/>
        <v>109.79999999999998</v>
      </c>
      <c r="I22">
        <f t="shared" si="10"/>
        <v>131.76</v>
      </c>
      <c r="J22">
        <f t="shared" si="10"/>
        <v>153.71999999999997</v>
      </c>
      <c r="K22">
        <f t="shared" si="10"/>
        <v>175.67999999999998</v>
      </c>
      <c r="L22">
        <f t="shared" si="10"/>
        <v>197.64</v>
      </c>
      <c r="M22">
        <f t="shared" si="10"/>
        <v>219.59999999999997</v>
      </c>
      <c r="N22">
        <f t="shared" si="10"/>
        <v>241.55999999999997</v>
      </c>
      <c r="P22" s="1"/>
      <c r="Q22" t="s">
        <v>5</v>
      </c>
      <c r="R22">
        <f>R23*$B$5</f>
        <v>43.919999999999995</v>
      </c>
      <c r="S22">
        <f t="shared" ref="S22:AA22" si="11">S23*$B$5</f>
        <v>65.88</v>
      </c>
      <c r="T22">
        <f t="shared" si="11"/>
        <v>87.839999999999989</v>
      </c>
      <c r="U22">
        <f t="shared" si="11"/>
        <v>109.79999999999998</v>
      </c>
      <c r="V22">
        <f t="shared" si="11"/>
        <v>131.76</v>
      </c>
      <c r="W22">
        <f t="shared" si="11"/>
        <v>153.71999999999997</v>
      </c>
      <c r="X22">
        <f t="shared" si="11"/>
        <v>175.67999999999998</v>
      </c>
      <c r="Y22">
        <f t="shared" si="11"/>
        <v>197.64</v>
      </c>
      <c r="Z22">
        <f t="shared" si="11"/>
        <v>219.59999999999997</v>
      </c>
      <c r="AA22">
        <f t="shared" si="11"/>
        <v>241.55999999999997</v>
      </c>
    </row>
    <row r="23" spans="1:27" x14ac:dyDescent="0.25">
      <c r="C23" s="1" t="s">
        <v>4</v>
      </c>
      <c r="E23">
        <v>10</v>
      </c>
      <c r="F23">
        <v>15</v>
      </c>
      <c r="G23">
        <v>20</v>
      </c>
      <c r="H23">
        <v>25</v>
      </c>
      <c r="I23">
        <v>30</v>
      </c>
      <c r="J23">
        <v>35</v>
      </c>
      <c r="K23">
        <v>40</v>
      </c>
      <c r="L23">
        <v>45</v>
      </c>
      <c r="M23">
        <v>50</v>
      </c>
      <c r="N23">
        <v>55</v>
      </c>
      <c r="P23" s="1" t="s">
        <v>4</v>
      </c>
      <c r="R23">
        <v>10</v>
      </c>
      <c r="S23">
        <v>15</v>
      </c>
      <c r="T23">
        <v>20</v>
      </c>
      <c r="U23">
        <v>25</v>
      </c>
      <c r="V23">
        <v>30</v>
      </c>
      <c r="W23">
        <v>35</v>
      </c>
      <c r="X23">
        <v>40</v>
      </c>
      <c r="Y23">
        <v>45</v>
      </c>
      <c r="Z23">
        <v>50</v>
      </c>
      <c r="AA23">
        <v>55</v>
      </c>
    </row>
    <row r="24" spans="1:27" x14ac:dyDescent="0.25">
      <c r="C24" s="1">
        <f>D24*$B$21*2/100</f>
        <v>0.5</v>
      </c>
      <c r="D24">
        <v>100</v>
      </c>
      <c r="E24" s="2">
        <f>(24-((576-4*$C24*E$5)^0.5))/(2*$C24)</f>
        <v>1.9056568325736372</v>
      </c>
      <c r="F24" s="2">
        <f t="shared" ref="F24:N33" si="12">(24-((576-4*$C24*F$5)^0.5))/(2*$C24)</f>
        <v>2.922998315699644</v>
      </c>
      <c r="G24" s="2">
        <f t="shared" si="12"/>
        <v>3.992001599360318</v>
      </c>
      <c r="H24" s="2">
        <f t="shared" si="12"/>
        <v>5.1214407329372698</v>
      </c>
      <c r="I24" s="2">
        <f t="shared" si="12"/>
        <v>6.3228961648125157</v>
      </c>
      <c r="J24" s="2">
        <f t="shared" si="12"/>
        <v>7.612199659502803</v>
      </c>
      <c r="K24" s="2">
        <f t="shared" si="12"/>
        <v>9.0120048038438423</v>
      </c>
      <c r="L24" s="2">
        <f t="shared" si="12"/>
        <v>10.556786098555152</v>
      </c>
      <c r="M24" s="2">
        <f t="shared" si="12"/>
        <v>12.30384678622924</v>
      </c>
      <c r="N24" s="2">
        <f t="shared" si="12"/>
        <v>14.36257295747459</v>
      </c>
      <c r="P24" s="1">
        <f>Q24*$B$4*2/100</f>
        <v>0.8</v>
      </c>
      <c r="Q24">
        <v>100</v>
      </c>
      <c r="R24" s="2">
        <f>R$5/E24</f>
        <v>23.04717158371318</v>
      </c>
      <c r="S24" s="2">
        <f t="shared" ref="S24:AA33" si="13">S$5/F24</f>
        <v>22.538500842150185</v>
      </c>
      <c r="T24" s="2">
        <f t="shared" si="13"/>
        <v>22.003999200319846</v>
      </c>
      <c r="U24" s="2">
        <f t="shared" si="13"/>
        <v>21.43927963353137</v>
      </c>
      <c r="V24" s="2">
        <f t="shared" si="13"/>
        <v>20.838551917593747</v>
      </c>
      <c r="W24" s="2">
        <f t="shared" si="13"/>
        <v>20.193900170248597</v>
      </c>
      <c r="X24" s="2">
        <f t="shared" si="13"/>
        <v>19.493997598078082</v>
      </c>
      <c r="Y24" s="2">
        <f t="shared" si="13"/>
        <v>18.721606950722421</v>
      </c>
      <c r="Z24" s="2">
        <f t="shared" si="13"/>
        <v>17.848076606885382</v>
      </c>
      <c r="AA24" s="2">
        <f t="shared" si="13"/>
        <v>16.818713521262705</v>
      </c>
    </row>
    <row r="25" spans="1:27" x14ac:dyDescent="0.25">
      <c r="C25" s="1">
        <f t="shared" ref="C25:C33" si="14">D25*$B$21*2/100</f>
        <v>1</v>
      </c>
      <c r="D25">
        <f>D24+100</f>
        <v>200</v>
      </c>
      <c r="E25" s="2">
        <f t="shared" ref="E25:E33" si="15">(24-((576-4*$C25*E$5)^0.5))/(2*$C25)</f>
        <v>1.996000799680159</v>
      </c>
      <c r="F25" s="2">
        <f t="shared" si="12"/>
        <v>3.1614480824062579</v>
      </c>
      <c r="G25" s="2">
        <f t="shared" si="12"/>
        <v>4.5060024019219211</v>
      </c>
      <c r="H25" s="2">
        <f t="shared" si="12"/>
        <v>6.15192339311462</v>
      </c>
      <c r="I25" s="2">
        <f t="shared" si="12"/>
        <v>8.5014288630928192</v>
      </c>
      <c r="J25" s="2" t="e">
        <f t="shared" si="12"/>
        <v>#NUM!</v>
      </c>
      <c r="K25" s="2" t="e">
        <f t="shared" si="12"/>
        <v>#NUM!</v>
      </c>
      <c r="L25" s="2" t="e">
        <f t="shared" si="12"/>
        <v>#NUM!</v>
      </c>
      <c r="M25" s="2" t="e">
        <f t="shared" si="12"/>
        <v>#NUM!</v>
      </c>
      <c r="N25" s="2" t="e">
        <f t="shared" si="12"/>
        <v>#NUM!</v>
      </c>
      <c r="P25" s="1">
        <f t="shared" ref="P25:P33" si="16">Q25*$B$4*2/100</f>
        <v>1.6</v>
      </c>
      <c r="Q25">
        <f>Q24+100</f>
        <v>200</v>
      </c>
      <c r="R25" s="2">
        <f t="shared" ref="R25:R33" si="17">R$5/E25</f>
        <v>22.003999200319846</v>
      </c>
      <c r="S25" s="2">
        <f t="shared" si="13"/>
        <v>20.838551917593747</v>
      </c>
      <c r="T25" s="2">
        <f t="shared" si="13"/>
        <v>19.493997598078082</v>
      </c>
      <c r="U25" s="2">
        <f t="shared" si="13"/>
        <v>17.848076606885382</v>
      </c>
      <c r="V25" s="2">
        <f t="shared" si="13"/>
        <v>15.498571136907181</v>
      </c>
      <c r="W25" s="2" t="e">
        <f t="shared" si="13"/>
        <v>#NUM!</v>
      </c>
      <c r="X25" s="2" t="e">
        <f t="shared" si="13"/>
        <v>#NUM!</v>
      </c>
      <c r="Y25" s="2" t="e">
        <f t="shared" si="13"/>
        <v>#NUM!</v>
      </c>
      <c r="Z25" s="2" t="e">
        <f t="shared" si="13"/>
        <v>#NUM!</v>
      </c>
      <c r="AA25" s="2" t="e">
        <f t="shared" si="13"/>
        <v>#NUM!</v>
      </c>
    </row>
    <row r="26" spans="1:27" x14ac:dyDescent="0.25">
      <c r="C26" s="1">
        <f t="shared" si="14"/>
        <v>1.5</v>
      </c>
      <c r="D26">
        <f t="shared" ref="D26:D33" si="18">D25+100</f>
        <v>300</v>
      </c>
      <c r="E26" s="2">
        <f t="shared" si="15"/>
        <v>2.1076320549375054</v>
      </c>
      <c r="F26" s="2">
        <f t="shared" si="12"/>
        <v>3.5189286995183839</v>
      </c>
      <c r="G26" s="2">
        <f t="shared" si="12"/>
        <v>5.6676192420618792</v>
      </c>
      <c r="H26" s="2" t="e">
        <f t="shared" si="12"/>
        <v>#NUM!</v>
      </c>
      <c r="I26" s="2" t="e">
        <f t="shared" si="12"/>
        <v>#NUM!</v>
      </c>
      <c r="J26" s="2" t="e">
        <f t="shared" si="12"/>
        <v>#NUM!</v>
      </c>
      <c r="K26" s="2" t="e">
        <f t="shared" si="12"/>
        <v>#NUM!</v>
      </c>
      <c r="L26" s="2" t="e">
        <f t="shared" si="12"/>
        <v>#NUM!</v>
      </c>
      <c r="M26" s="2" t="e">
        <f t="shared" si="12"/>
        <v>#NUM!</v>
      </c>
      <c r="N26" s="2" t="e">
        <f t="shared" si="12"/>
        <v>#NUM!</v>
      </c>
      <c r="P26" s="1">
        <f t="shared" si="16"/>
        <v>2.4</v>
      </c>
      <c r="Q26">
        <f t="shared" ref="Q26:Q33" si="19">Q25+100</f>
        <v>300</v>
      </c>
      <c r="R26" s="2">
        <f t="shared" si="17"/>
        <v>20.838551917593744</v>
      </c>
      <c r="S26" s="2">
        <f t="shared" si="13"/>
        <v>18.721606950722425</v>
      </c>
      <c r="T26" s="2">
        <f t="shared" si="13"/>
        <v>15.498571136907181</v>
      </c>
      <c r="U26" s="2" t="e">
        <f t="shared" si="13"/>
        <v>#NUM!</v>
      </c>
      <c r="V26" s="2" t="e">
        <f t="shared" si="13"/>
        <v>#NUM!</v>
      </c>
      <c r="W26" s="2" t="e">
        <f t="shared" si="13"/>
        <v>#NUM!</v>
      </c>
      <c r="X26" s="2" t="e">
        <f t="shared" si="13"/>
        <v>#NUM!</v>
      </c>
      <c r="Y26" s="2" t="e">
        <f t="shared" si="13"/>
        <v>#NUM!</v>
      </c>
      <c r="Z26" s="2" t="e">
        <f t="shared" si="13"/>
        <v>#NUM!</v>
      </c>
      <c r="AA26" s="2" t="e">
        <f t="shared" si="13"/>
        <v>#NUM!</v>
      </c>
    </row>
    <row r="27" spans="1:27" x14ac:dyDescent="0.25">
      <c r="C27" s="1">
        <f t="shared" si="14"/>
        <v>2</v>
      </c>
      <c r="D27">
        <f t="shared" si="18"/>
        <v>400</v>
      </c>
      <c r="E27" s="2">
        <f t="shared" si="15"/>
        <v>2.2530012009609606</v>
      </c>
      <c r="F27" s="2">
        <f t="shared" si="12"/>
        <v>4.2507144315464096</v>
      </c>
      <c r="G27" s="2" t="e">
        <f t="shared" si="12"/>
        <v>#NUM!</v>
      </c>
      <c r="H27" s="2" t="e">
        <f t="shared" si="12"/>
        <v>#NUM!</v>
      </c>
      <c r="I27" s="2" t="e">
        <f t="shared" si="12"/>
        <v>#NUM!</v>
      </c>
      <c r="J27" s="2" t="e">
        <f t="shared" si="12"/>
        <v>#NUM!</v>
      </c>
      <c r="K27" s="2" t="e">
        <f t="shared" si="12"/>
        <v>#NUM!</v>
      </c>
      <c r="L27" s="2" t="e">
        <f t="shared" si="12"/>
        <v>#NUM!</v>
      </c>
      <c r="M27" s="2" t="e">
        <f t="shared" si="12"/>
        <v>#NUM!</v>
      </c>
      <c r="N27" s="2" t="e">
        <f t="shared" si="12"/>
        <v>#NUM!</v>
      </c>
      <c r="P27" s="1">
        <f t="shared" si="16"/>
        <v>3.2</v>
      </c>
      <c r="Q27">
        <f t="shared" si="19"/>
        <v>400</v>
      </c>
      <c r="R27" s="2">
        <f t="shared" si="17"/>
        <v>19.493997598078082</v>
      </c>
      <c r="S27" s="2">
        <f t="shared" si="13"/>
        <v>15.498571136907181</v>
      </c>
      <c r="T27" s="2" t="e">
        <f t="shared" si="13"/>
        <v>#NUM!</v>
      </c>
      <c r="U27" s="2" t="e">
        <f t="shared" si="13"/>
        <v>#NUM!</v>
      </c>
      <c r="V27" s="2" t="e">
        <f t="shared" si="13"/>
        <v>#NUM!</v>
      </c>
      <c r="W27" s="2" t="e">
        <f t="shared" si="13"/>
        <v>#NUM!</v>
      </c>
      <c r="X27" s="2" t="e">
        <f t="shared" si="13"/>
        <v>#NUM!</v>
      </c>
      <c r="Y27" s="2" t="e">
        <f t="shared" si="13"/>
        <v>#NUM!</v>
      </c>
      <c r="Z27" s="2" t="e">
        <f t="shared" si="13"/>
        <v>#NUM!</v>
      </c>
      <c r="AA27" s="2" t="e">
        <f t="shared" si="13"/>
        <v>#NUM!</v>
      </c>
    </row>
    <row r="28" spans="1:27" x14ac:dyDescent="0.25">
      <c r="C28" s="1">
        <f t="shared" si="14"/>
        <v>2.5</v>
      </c>
      <c r="D28">
        <f t="shared" si="18"/>
        <v>500</v>
      </c>
      <c r="E28" s="2">
        <f t="shared" si="15"/>
        <v>2.460769357245848</v>
      </c>
      <c r="F28" s="2" t="e">
        <f t="shared" si="12"/>
        <v>#NUM!</v>
      </c>
      <c r="G28" s="2" t="e">
        <f t="shared" si="12"/>
        <v>#NUM!</v>
      </c>
      <c r="H28" s="2" t="e">
        <f t="shared" si="12"/>
        <v>#NUM!</v>
      </c>
      <c r="I28" s="2" t="e">
        <f t="shared" si="12"/>
        <v>#NUM!</v>
      </c>
      <c r="J28" s="2" t="e">
        <f t="shared" si="12"/>
        <v>#NUM!</v>
      </c>
      <c r="K28" s="2" t="e">
        <f t="shared" si="12"/>
        <v>#NUM!</v>
      </c>
      <c r="L28" s="2" t="e">
        <f t="shared" si="12"/>
        <v>#NUM!</v>
      </c>
      <c r="M28" s="2" t="e">
        <f t="shared" si="12"/>
        <v>#NUM!</v>
      </c>
      <c r="N28" s="2" t="e">
        <f t="shared" si="12"/>
        <v>#NUM!</v>
      </c>
      <c r="P28" s="1">
        <f t="shared" si="16"/>
        <v>4</v>
      </c>
      <c r="Q28">
        <f t="shared" si="19"/>
        <v>500</v>
      </c>
      <c r="R28" s="2">
        <f t="shared" si="17"/>
        <v>17.848076606885382</v>
      </c>
      <c r="S28" s="2" t="e">
        <f t="shared" si="13"/>
        <v>#NUM!</v>
      </c>
      <c r="T28" s="2" t="e">
        <f t="shared" si="13"/>
        <v>#NUM!</v>
      </c>
      <c r="U28" s="2" t="e">
        <f t="shared" si="13"/>
        <v>#NUM!</v>
      </c>
      <c r="V28" s="2" t="e">
        <f t="shared" si="13"/>
        <v>#NUM!</v>
      </c>
      <c r="W28" s="2" t="e">
        <f t="shared" si="13"/>
        <v>#NUM!</v>
      </c>
      <c r="X28" s="2" t="e">
        <f t="shared" si="13"/>
        <v>#NUM!</v>
      </c>
      <c r="Y28" s="2" t="e">
        <f t="shared" si="13"/>
        <v>#NUM!</v>
      </c>
      <c r="Z28" s="2" t="e">
        <f t="shared" si="13"/>
        <v>#NUM!</v>
      </c>
      <c r="AA28" s="2" t="e">
        <f t="shared" si="13"/>
        <v>#NUM!</v>
      </c>
    </row>
    <row r="29" spans="1:27" x14ac:dyDescent="0.25">
      <c r="C29" s="1">
        <f t="shared" si="14"/>
        <v>3</v>
      </c>
      <c r="D29">
        <f t="shared" si="18"/>
        <v>600</v>
      </c>
      <c r="E29" s="2">
        <f t="shared" si="15"/>
        <v>2.8338096210309396</v>
      </c>
      <c r="F29" s="2" t="e">
        <f t="shared" si="12"/>
        <v>#NUM!</v>
      </c>
      <c r="G29" s="2" t="e">
        <f t="shared" si="12"/>
        <v>#NUM!</v>
      </c>
      <c r="H29" s="2" t="e">
        <f t="shared" si="12"/>
        <v>#NUM!</v>
      </c>
      <c r="I29" s="2" t="e">
        <f t="shared" si="12"/>
        <v>#NUM!</v>
      </c>
      <c r="J29" s="2" t="e">
        <f t="shared" si="12"/>
        <v>#NUM!</v>
      </c>
      <c r="K29" s="2" t="e">
        <f t="shared" si="12"/>
        <v>#NUM!</v>
      </c>
      <c r="L29" s="2" t="e">
        <f t="shared" si="12"/>
        <v>#NUM!</v>
      </c>
      <c r="M29" s="2" t="e">
        <f t="shared" si="12"/>
        <v>#NUM!</v>
      </c>
      <c r="N29" s="2" t="e">
        <f t="shared" si="12"/>
        <v>#NUM!</v>
      </c>
      <c r="P29" s="1">
        <f t="shared" si="16"/>
        <v>4.8</v>
      </c>
      <c r="Q29">
        <f t="shared" si="19"/>
        <v>600</v>
      </c>
      <c r="R29" s="2">
        <f t="shared" si="17"/>
        <v>15.498571136907181</v>
      </c>
      <c r="S29" s="2" t="e">
        <f t="shared" si="13"/>
        <v>#NUM!</v>
      </c>
      <c r="T29" s="2" t="e">
        <f t="shared" si="13"/>
        <v>#NUM!</v>
      </c>
      <c r="U29" s="2" t="e">
        <f t="shared" si="13"/>
        <v>#NUM!</v>
      </c>
      <c r="V29" s="2" t="e">
        <f t="shared" si="13"/>
        <v>#NUM!</v>
      </c>
      <c r="W29" s="2" t="e">
        <f t="shared" si="13"/>
        <v>#NUM!</v>
      </c>
      <c r="X29" s="2" t="e">
        <f t="shared" si="13"/>
        <v>#NUM!</v>
      </c>
      <c r="Y29" s="2" t="e">
        <f t="shared" si="13"/>
        <v>#NUM!</v>
      </c>
      <c r="Z29" s="2" t="e">
        <f t="shared" si="13"/>
        <v>#NUM!</v>
      </c>
      <c r="AA29" s="2" t="e">
        <f t="shared" si="13"/>
        <v>#NUM!</v>
      </c>
    </row>
    <row r="30" spans="1:27" x14ac:dyDescent="0.25">
      <c r="C30" s="1">
        <f t="shared" si="14"/>
        <v>3.5</v>
      </c>
      <c r="D30">
        <f t="shared" si="18"/>
        <v>700</v>
      </c>
      <c r="E30" s="2" t="e">
        <f t="shared" si="15"/>
        <v>#NUM!</v>
      </c>
      <c r="F30" s="2" t="e">
        <f t="shared" si="12"/>
        <v>#NUM!</v>
      </c>
      <c r="G30" s="2" t="e">
        <f t="shared" si="12"/>
        <v>#NUM!</v>
      </c>
      <c r="H30" s="2" t="e">
        <f t="shared" si="12"/>
        <v>#NUM!</v>
      </c>
      <c r="I30" s="2" t="e">
        <f t="shared" si="12"/>
        <v>#NUM!</v>
      </c>
      <c r="J30" s="2" t="e">
        <f t="shared" si="12"/>
        <v>#NUM!</v>
      </c>
      <c r="K30" s="2" t="e">
        <f t="shared" si="12"/>
        <v>#NUM!</v>
      </c>
      <c r="L30" s="2" t="e">
        <f t="shared" si="12"/>
        <v>#NUM!</v>
      </c>
      <c r="M30" s="2" t="e">
        <f t="shared" si="12"/>
        <v>#NUM!</v>
      </c>
      <c r="N30" s="2" t="e">
        <f t="shared" si="12"/>
        <v>#NUM!</v>
      </c>
      <c r="P30" s="1">
        <f t="shared" si="16"/>
        <v>5.6</v>
      </c>
      <c r="Q30">
        <f t="shared" si="19"/>
        <v>700</v>
      </c>
      <c r="R30" s="2" t="e">
        <f t="shared" si="17"/>
        <v>#NUM!</v>
      </c>
      <c r="S30" s="2" t="e">
        <f t="shared" si="13"/>
        <v>#NUM!</v>
      </c>
      <c r="T30" s="2" t="e">
        <f t="shared" si="13"/>
        <v>#NUM!</v>
      </c>
      <c r="U30" s="2" t="e">
        <f t="shared" si="13"/>
        <v>#NUM!</v>
      </c>
      <c r="V30" s="2" t="e">
        <f t="shared" si="13"/>
        <v>#NUM!</v>
      </c>
      <c r="W30" s="2" t="e">
        <f t="shared" si="13"/>
        <v>#NUM!</v>
      </c>
      <c r="X30" s="2" t="e">
        <f t="shared" si="13"/>
        <v>#NUM!</v>
      </c>
      <c r="Y30" s="2" t="e">
        <f t="shared" si="13"/>
        <v>#NUM!</v>
      </c>
      <c r="Z30" s="2" t="e">
        <f t="shared" si="13"/>
        <v>#NUM!</v>
      </c>
      <c r="AA30" s="2" t="e">
        <f t="shared" si="13"/>
        <v>#NUM!</v>
      </c>
    </row>
    <row r="31" spans="1:27" x14ac:dyDescent="0.25">
      <c r="C31" s="1">
        <f t="shared" si="14"/>
        <v>4</v>
      </c>
      <c r="D31">
        <f t="shared" si="18"/>
        <v>800</v>
      </c>
      <c r="E31" s="2" t="e">
        <f t="shared" si="15"/>
        <v>#NUM!</v>
      </c>
      <c r="F31" s="2" t="e">
        <f t="shared" si="12"/>
        <v>#NUM!</v>
      </c>
      <c r="G31" s="2" t="e">
        <f t="shared" si="12"/>
        <v>#NUM!</v>
      </c>
      <c r="H31" s="2" t="e">
        <f t="shared" si="12"/>
        <v>#NUM!</v>
      </c>
      <c r="I31" s="2" t="e">
        <f t="shared" si="12"/>
        <v>#NUM!</v>
      </c>
      <c r="J31" s="2" t="e">
        <f t="shared" si="12"/>
        <v>#NUM!</v>
      </c>
      <c r="K31" s="2" t="e">
        <f t="shared" si="12"/>
        <v>#NUM!</v>
      </c>
      <c r="L31" s="2" t="e">
        <f t="shared" si="12"/>
        <v>#NUM!</v>
      </c>
      <c r="M31" s="2" t="e">
        <f t="shared" si="12"/>
        <v>#NUM!</v>
      </c>
      <c r="N31" s="2" t="e">
        <f t="shared" si="12"/>
        <v>#NUM!</v>
      </c>
      <c r="P31" s="1">
        <f t="shared" si="16"/>
        <v>6.4</v>
      </c>
      <c r="Q31">
        <f t="shared" si="19"/>
        <v>800</v>
      </c>
      <c r="R31" s="2" t="e">
        <f t="shared" si="17"/>
        <v>#NUM!</v>
      </c>
      <c r="S31" s="2" t="e">
        <f t="shared" si="13"/>
        <v>#NUM!</v>
      </c>
      <c r="T31" s="2" t="e">
        <f t="shared" si="13"/>
        <v>#NUM!</v>
      </c>
      <c r="U31" s="2" t="e">
        <f t="shared" si="13"/>
        <v>#NUM!</v>
      </c>
      <c r="V31" s="2" t="e">
        <f t="shared" si="13"/>
        <v>#NUM!</v>
      </c>
      <c r="W31" s="2" t="e">
        <f t="shared" si="13"/>
        <v>#NUM!</v>
      </c>
      <c r="X31" s="2" t="e">
        <f t="shared" si="13"/>
        <v>#NUM!</v>
      </c>
      <c r="Y31" s="2" t="e">
        <f t="shared" si="13"/>
        <v>#NUM!</v>
      </c>
      <c r="Z31" s="2" t="e">
        <f t="shared" si="13"/>
        <v>#NUM!</v>
      </c>
      <c r="AA31" s="2" t="e">
        <f t="shared" si="13"/>
        <v>#NUM!</v>
      </c>
    </row>
    <row r="32" spans="1:27" x14ac:dyDescent="0.25">
      <c r="C32" s="1">
        <f t="shared" si="14"/>
        <v>4.5</v>
      </c>
      <c r="D32">
        <f t="shared" si="18"/>
        <v>900</v>
      </c>
      <c r="E32" s="2" t="e">
        <f t="shared" si="15"/>
        <v>#NUM!</v>
      </c>
      <c r="F32" s="2" t="e">
        <f t="shared" si="12"/>
        <v>#NUM!</v>
      </c>
      <c r="G32" s="2" t="e">
        <f t="shared" si="12"/>
        <v>#NUM!</v>
      </c>
      <c r="H32" s="2" t="e">
        <f t="shared" si="12"/>
        <v>#NUM!</v>
      </c>
      <c r="I32" s="2" t="e">
        <f t="shared" si="12"/>
        <v>#NUM!</v>
      </c>
      <c r="J32" s="2" t="e">
        <f t="shared" si="12"/>
        <v>#NUM!</v>
      </c>
      <c r="K32" s="2" t="e">
        <f t="shared" si="12"/>
        <v>#NUM!</v>
      </c>
      <c r="L32" s="2" t="e">
        <f t="shared" si="12"/>
        <v>#NUM!</v>
      </c>
      <c r="M32" s="2" t="e">
        <f t="shared" si="12"/>
        <v>#NUM!</v>
      </c>
      <c r="N32" s="2" t="e">
        <f t="shared" si="12"/>
        <v>#NUM!</v>
      </c>
      <c r="P32" s="1">
        <f t="shared" si="16"/>
        <v>7.2</v>
      </c>
      <c r="Q32">
        <f t="shared" si="19"/>
        <v>900</v>
      </c>
      <c r="R32" s="2" t="e">
        <f t="shared" si="17"/>
        <v>#NUM!</v>
      </c>
      <c r="S32" s="2" t="e">
        <f t="shared" si="13"/>
        <v>#NUM!</v>
      </c>
      <c r="T32" s="2" t="e">
        <f t="shared" si="13"/>
        <v>#NUM!</v>
      </c>
      <c r="U32" s="2" t="e">
        <f t="shared" si="13"/>
        <v>#NUM!</v>
      </c>
      <c r="V32" s="2" t="e">
        <f t="shared" si="13"/>
        <v>#NUM!</v>
      </c>
      <c r="W32" s="2" t="e">
        <f t="shared" si="13"/>
        <v>#NUM!</v>
      </c>
      <c r="X32" s="2" t="e">
        <f t="shared" si="13"/>
        <v>#NUM!</v>
      </c>
      <c r="Y32" s="2" t="e">
        <f t="shared" si="13"/>
        <v>#NUM!</v>
      </c>
      <c r="Z32" s="2" t="e">
        <f t="shared" si="13"/>
        <v>#NUM!</v>
      </c>
      <c r="AA32" s="2" t="e">
        <f t="shared" si="13"/>
        <v>#NUM!</v>
      </c>
    </row>
    <row r="33" spans="1:27" x14ac:dyDescent="0.25">
      <c r="C33" s="1">
        <f t="shared" si="14"/>
        <v>5</v>
      </c>
      <c r="D33">
        <f t="shared" si="18"/>
        <v>1000</v>
      </c>
      <c r="E33" s="2" t="e">
        <f t="shared" si="15"/>
        <v>#NUM!</v>
      </c>
      <c r="F33" s="2" t="e">
        <f t="shared" si="12"/>
        <v>#NUM!</v>
      </c>
      <c r="G33" s="2" t="e">
        <f t="shared" si="12"/>
        <v>#NUM!</v>
      </c>
      <c r="H33" s="2" t="e">
        <f t="shared" si="12"/>
        <v>#NUM!</v>
      </c>
      <c r="I33" s="2" t="e">
        <f t="shared" si="12"/>
        <v>#NUM!</v>
      </c>
      <c r="J33" s="2" t="e">
        <f t="shared" si="12"/>
        <v>#NUM!</v>
      </c>
      <c r="K33" s="2" t="e">
        <f t="shared" si="12"/>
        <v>#NUM!</v>
      </c>
      <c r="L33" s="2" t="e">
        <f t="shared" si="12"/>
        <v>#NUM!</v>
      </c>
      <c r="M33" s="2" t="e">
        <f t="shared" si="12"/>
        <v>#NUM!</v>
      </c>
      <c r="N33" s="2" t="e">
        <f t="shared" si="12"/>
        <v>#NUM!</v>
      </c>
      <c r="P33" s="1">
        <f t="shared" si="16"/>
        <v>8</v>
      </c>
      <c r="Q33">
        <f t="shared" si="19"/>
        <v>1000</v>
      </c>
      <c r="R33" s="2" t="e">
        <f t="shared" si="17"/>
        <v>#NUM!</v>
      </c>
      <c r="S33" s="2" t="e">
        <f t="shared" si="13"/>
        <v>#NUM!</v>
      </c>
      <c r="T33" s="2" t="e">
        <f t="shared" si="13"/>
        <v>#NUM!</v>
      </c>
      <c r="U33" s="2" t="e">
        <f t="shared" si="13"/>
        <v>#NUM!</v>
      </c>
      <c r="V33" s="2" t="e">
        <f t="shared" si="13"/>
        <v>#NUM!</v>
      </c>
      <c r="W33" s="2" t="e">
        <f t="shared" si="13"/>
        <v>#NUM!</v>
      </c>
      <c r="X33" s="2" t="e">
        <f t="shared" si="13"/>
        <v>#NUM!</v>
      </c>
      <c r="Y33" s="2" t="e">
        <f t="shared" si="13"/>
        <v>#NUM!</v>
      </c>
      <c r="Z33" s="2" t="e">
        <f t="shared" si="13"/>
        <v>#NUM!</v>
      </c>
      <c r="AA33" s="2" t="e">
        <f t="shared" si="13"/>
        <v>#NUM!</v>
      </c>
    </row>
    <row r="36" spans="1:27" x14ac:dyDescent="0.25">
      <c r="A36" t="s">
        <v>3</v>
      </c>
      <c r="B36">
        <v>406</v>
      </c>
    </row>
    <row r="37" spans="1:27" x14ac:dyDescent="0.25">
      <c r="A37" t="s">
        <v>0</v>
      </c>
      <c r="B37">
        <v>12</v>
      </c>
    </row>
    <row r="38" spans="1:27" x14ac:dyDescent="0.25">
      <c r="A38" t="s">
        <v>1</v>
      </c>
      <c r="B38">
        <v>0.16</v>
      </c>
    </row>
    <row r="39" spans="1:27" x14ac:dyDescent="0.25">
      <c r="A39" t="s">
        <v>2</v>
      </c>
      <c r="B39">
        <f>24*0.183</f>
        <v>4.3919999999999995</v>
      </c>
      <c r="D39" t="s">
        <v>5</v>
      </c>
      <c r="E39">
        <f>E40*$B$5</f>
        <v>43.919999999999995</v>
      </c>
      <c r="F39">
        <f t="shared" ref="F39:N39" si="20">F40*$B$5</f>
        <v>65.88</v>
      </c>
      <c r="G39">
        <f t="shared" si="20"/>
        <v>87.839999999999989</v>
      </c>
      <c r="H39">
        <f t="shared" si="20"/>
        <v>109.79999999999998</v>
      </c>
      <c r="I39">
        <f t="shared" si="20"/>
        <v>131.76</v>
      </c>
      <c r="J39">
        <f t="shared" si="20"/>
        <v>153.71999999999997</v>
      </c>
      <c r="K39">
        <f t="shared" si="20"/>
        <v>175.67999999999998</v>
      </c>
      <c r="L39">
        <f t="shared" si="20"/>
        <v>197.64</v>
      </c>
      <c r="M39">
        <f t="shared" si="20"/>
        <v>219.59999999999997</v>
      </c>
      <c r="N39">
        <f t="shared" si="20"/>
        <v>241.55999999999997</v>
      </c>
      <c r="P39" s="1"/>
      <c r="Q39" t="s">
        <v>5</v>
      </c>
      <c r="R39">
        <f>R40*$B$5</f>
        <v>43.919999999999995</v>
      </c>
      <c r="S39">
        <f t="shared" ref="S39:AA39" si="21">S40*$B$5</f>
        <v>65.88</v>
      </c>
      <c r="T39">
        <f t="shared" si="21"/>
        <v>87.839999999999989</v>
      </c>
      <c r="U39">
        <f t="shared" si="21"/>
        <v>109.79999999999998</v>
      </c>
      <c r="V39">
        <f t="shared" si="21"/>
        <v>131.76</v>
      </c>
      <c r="W39">
        <f t="shared" si="21"/>
        <v>153.71999999999997</v>
      </c>
      <c r="X39">
        <f t="shared" si="21"/>
        <v>175.67999999999998</v>
      </c>
      <c r="Y39">
        <f t="shared" si="21"/>
        <v>197.64</v>
      </c>
      <c r="Z39">
        <f t="shared" si="21"/>
        <v>219.59999999999997</v>
      </c>
      <c r="AA39">
        <f t="shared" si="21"/>
        <v>241.55999999999997</v>
      </c>
    </row>
    <row r="40" spans="1:27" x14ac:dyDescent="0.25">
      <c r="C40" s="1" t="s">
        <v>4</v>
      </c>
      <c r="E40">
        <v>10</v>
      </c>
      <c r="F40">
        <v>15</v>
      </c>
      <c r="G40">
        <v>20</v>
      </c>
      <c r="H40">
        <v>25</v>
      </c>
      <c r="I40">
        <v>30</v>
      </c>
      <c r="J40">
        <v>35</v>
      </c>
      <c r="K40">
        <v>40</v>
      </c>
      <c r="L40">
        <v>45</v>
      </c>
      <c r="M40">
        <v>50</v>
      </c>
      <c r="N40">
        <v>55</v>
      </c>
      <c r="P40" s="1" t="s">
        <v>4</v>
      </c>
      <c r="R40">
        <v>10</v>
      </c>
      <c r="S40">
        <v>15</v>
      </c>
      <c r="T40">
        <v>20</v>
      </c>
      <c r="U40">
        <v>25</v>
      </c>
      <c r="V40">
        <v>30</v>
      </c>
      <c r="W40">
        <v>35</v>
      </c>
      <c r="X40">
        <v>40</v>
      </c>
      <c r="Y40">
        <v>45</v>
      </c>
      <c r="Z40">
        <v>50</v>
      </c>
      <c r="AA40">
        <v>55</v>
      </c>
    </row>
    <row r="41" spans="1:27" x14ac:dyDescent="0.25">
      <c r="C41" s="1">
        <f>D41*$B$38*2/100</f>
        <v>0.32</v>
      </c>
      <c r="D41">
        <v>100</v>
      </c>
      <c r="E41" s="2">
        <f>(24-((576-4*$C41*E$5)^0.5))/(2*$C41)</f>
        <v>1.8769737388862451</v>
      </c>
      <c r="F41" s="2">
        <f t="shared" ref="F41:N50" si="22">(24-((576-4*$C41*F$5)^0.5))/(2*$C41)</f>
        <v>2.8535716126467103</v>
      </c>
      <c r="G41" s="2">
        <f t="shared" si="22"/>
        <v>3.8585077619912922</v>
      </c>
      <c r="H41" s="2">
        <f t="shared" si="22"/>
        <v>4.8944023210737653</v>
      </c>
      <c r="I41" s="2">
        <f t="shared" si="22"/>
        <v>5.9643059375570404</v>
      </c>
      <c r="J41" s="2">
        <f t="shared" si="22"/>
        <v>7.0718058373488049</v>
      </c>
      <c r="K41" s="2">
        <f t="shared" si="22"/>
        <v>8.2211680560852987</v>
      </c>
      <c r="L41" s="2">
        <f t="shared" si="22"/>
        <v>9.4175321597264166</v>
      </c>
      <c r="M41" s="2">
        <f t="shared" si="22"/>
        <v>10.667184270002522</v>
      </c>
      <c r="N41" s="2">
        <f t="shared" si="22"/>
        <v>11.977950709239664</v>
      </c>
      <c r="P41" s="1">
        <f>Q41*$B$4*2/100</f>
        <v>0.8</v>
      </c>
      <c r="Q41">
        <v>100</v>
      </c>
      <c r="R41" s="2">
        <f>R$5/E41</f>
        <v>23.399368403556437</v>
      </c>
      <c r="S41" s="2">
        <f t="shared" ref="S41:AA50" si="23">S$5/F41</f>
        <v>23.086857083953038</v>
      </c>
      <c r="T41" s="2">
        <f t="shared" si="23"/>
        <v>22.765277516162794</v>
      </c>
      <c r="U41" s="2">
        <f t="shared" si="23"/>
        <v>22.433791257256384</v>
      </c>
      <c r="V41" s="2">
        <f t="shared" si="23"/>
        <v>22.091422099981752</v>
      </c>
      <c r="W41" s="2">
        <f t="shared" si="23"/>
        <v>21.737022132048391</v>
      </c>
      <c r="X41" s="2">
        <f t="shared" si="23"/>
        <v>21.369226222052699</v>
      </c>
      <c r="Y41" s="2">
        <f t="shared" si="23"/>
        <v>20.986389708887547</v>
      </c>
      <c r="Z41" s="2">
        <f t="shared" si="23"/>
        <v>20.586501033599191</v>
      </c>
      <c r="AA41" s="2">
        <f t="shared" si="23"/>
        <v>20.167055773043309</v>
      </c>
    </row>
    <row r="42" spans="1:27" x14ac:dyDescent="0.25">
      <c r="C42" s="1">
        <f t="shared" ref="C42:C50" si="24">D42*$B$38*2/100</f>
        <v>0.64</v>
      </c>
      <c r="D42">
        <f>D41+100</f>
        <v>200</v>
      </c>
      <c r="E42" s="2">
        <f t="shared" ref="E42:E50" si="25">(24-((576-4*$C42*E$5)^0.5))/(2*$C42)</f>
        <v>1.9292538809956461</v>
      </c>
      <c r="F42" s="2">
        <f t="shared" si="22"/>
        <v>2.9821529687785202</v>
      </c>
      <c r="G42" s="2">
        <f t="shared" si="22"/>
        <v>4.1105840280426493</v>
      </c>
      <c r="H42" s="2">
        <f t="shared" si="22"/>
        <v>5.3335921350012612</v>
      </c>
      <c r="I42" s="2">
        <f t="shared" si="22"/>
        <v>6.6798922954266882</v>
      </c>
      <c r="J42" s="2">
        <f t="shared" si="22"/>
        <v>8.1965645403972811</v>
      </c>
      <c r="K42" s="2">
        <f t="shared" si="22"/>
        <v>9.9714750669602807</v>
      </c>
      <c r="L42" s="2">
        <f t="shared" si="22"/>
        <v>12.211651584688989</v>
      </c>
      <c r="M42" s="2">
        <f t="shared" si="22"/>
        <v>15.84526249034443</v>
      </c>
      <c r="N42" s="2" t="e">
        <f t="shared" si="22"/>
        <v>#NUM!</v>
      </c>
      <c r="P42" s="1">
        <f t="shared" ref="P42:P50" si="26">Q42*$B$4*2/100</f>
        <v>1.6</v>
      </c>
      <c r="Q42">
        <f>Q41+100</f>
        <v>200</v>
      </c>
      <c r="R42" s="2">
        <f t="shared" ref="R42:R50" si="27">R$5/E42</f>
        <v>22.765277516162794</v>
      </c>
      <c r="S42" s="2">
        <f t="shared" si="23"/>
        <v>22.091422099981752</v>
      </c>
      <c r="T42" s="2">
        <f t="shared" si="23"/>
        <v>21.369226222052699</v>
      </c>
      <c r="U42" s="2">
        <f t="shared" si="23"/>
        <v>20.586501033599191</v>
      </c>
      <c r="V42" s="2">
        <f t="shared" si="23"/>
        <v>19.72486893092692</v>
      </c>
      <c r="W42" s="2">
        <f t="shared" si="23"/>
        <v>18.754198694145739</v>
      </c>
      <c r="X42" s="2">
        <f t="shared" si="23"/>
        <v>17.618255957145418</v>
      </c>
      <c r="Y42" s="2">
        <f t="shared" si="23"/>
        <v>16.184542985799048</v>
      </c>
      <c r="Z42" s="2">
        <f t="shared" si="23"/>
        <v>13.859032006179564</v>
      </c>
      <c r="AA42" s="2" t="e">
        <f t="shared" si="23"/>
        <v>#NUM!</v>
      </c>
    </row>
    <row r="43" spans="1:27" x14ac:dyDescent="0.25">
      <c r="C43" s="1">
        <f t="shared" si="24"/>
        <v>0.96</v>
      </c>
      <c r="D43">
        <f t="shared" ref="D43:D50" si="28">D42+100</f>
        <v>300</v>
      </c>
      <c r="E43" s="2">
        <f t="shared" si="25"/>
        <v>1.9881019791856802</v>
      </c>
      <c r="F43" s="2">
        <f t="shared" si="22"/>
        <v>3.1391773865754722</v>
      </c>
      <c r="G43" s="2">
        <f t="shared" si="22"/>
        <v>4.4532615302844594</v>
      </c>
      <c r="H43" s="2">
        <f t="shared" si="22"/>
        <v>6.0289104472276058</v>
      </c>
      <c r="I43" s="2">
        <f t="shared" si="22"/>
        <v>8.1411010564593234</v>
      </c>
      <c r="J43" s="2" t="e">
        <f t="shared" si="22"/>
        <v>#NUM!</v>
      </c>
      <c r="K43" s="2" t="e">
        <f t="shared" si="22"/>
        <v>#NUM!</v>
      </c>
      <c r="L43" s="2" t="e">
        <f t="shared" si="22"/>
        <v>#NUM!</v>
      </c>
      <c r="M43" s="2" t="e">
        <f t="shared" si="22"/>
        <v>#NUM!</v>
      </c>
      <c r="N43" s="2" t="e">
        <f t="shared" si="22"/>
        <v>#NUM!</v>
      </c>
      <c r="P43" s="1">
        <f t="shared" si="26"/>
        <v>2.4</v>
      </c>
      <c r="Q43">
        <f t="shared" ref="Q43:Q50" si="29">Q42+100</f>
        <v>300</v>
      </c>
      <c r="R43" s="2">
        <f t="shared" si="27"/>
        <v>22.091422099981752</v>
      </c>
      <c r="S43" s="2">
        <f t="shared" si="23"/>
        <v>20.986389708887547</v>
      </c>
      <c r="T43" s="2">
        <f t="shared" si="23"/>
        <v>19.724868930926917</v>
      </c>
      <c r="U43" s="2">
        <f t="shared" si="23"/>
        <v>18.212245970661499</v>
      </c>
      <c r="V43" s="2">
        <f t="shared" si="23"/>
        <v>16.184542985799052</v>
      </c>
      <c r="W43" s="2" t="e">
        <f t="shared" si="23"/>
        <v>#NUM!</v>
      </c>
      <c r="X43" s="2" t="e">
        <f t="shared" si="23"/>
        <v>#NUM!</v>
      </c>
      <c r="Y43" s="2" t="e">
        <f t="shared" si="23"/>
        <v>#NUM!</v>
      </c>
      <c r="Z43" s="2" t="e">
        <f t="shared" si="23"/>
        <v>#NUM!</v>
      </c>
      <c r="AA43" s="2" t="e">
        <f t="shared" si="23"/>
        <v>#NUM!</v>
      </c>
    </row>
    <row r="44" spans="1:27" x14ac:dyDescent="0.25">
      <c r="C44" s="1">
        <f t="shared" si="24"/>
        <v>1.28</v>
      </c>
      <c r="D44">
        <f t="shared" si="28"/>
        <v>400</v>
      </c>
      <c r="E44" s="2">
        <f t="shared" si="25"/>
        <v>2.0552920140213247</v>
      </c>
      <c r="F44" s="2">
        <f t="shared" si="22"/>
        <v>3.3399461477133441</v>
      </c>
      <c r="G44" s="2">
        <f t="shared" si="22"/>
        <v>4.9857375334801404</v>
      </c>
      <c r="H44" s="2">
        <f t="shared" si="22"/>
        <v>7.922631245172215</v>
      </c>
      <c r="I44" s="2" t="e">
        <f t="shared" si="22"/>
        <v>#NUM!</v>
      </c>
      <c r="J44" s="2" t="e">
        <f t="shared" si="22"/>
        <v>#NUM!</v>
      </c>
      <c r="K44" s="2" t="e">
        <f t="shared" si="22"/>
        <v>#NUM!</v>
      </c>
      <c r="L44" s="2" t="e">
        <f t="shared" si="22"/>
        <v>#NUM!</v>
      </c>
      <c r="M44" s="2" t="e">
        <f t="shared" si="22"/>
        <v>#NUM!</v>
      </c>
      <c r="N44" s="2" t="e">
        <f t="shared" si="22"/>
        <v>#NUM!</v>
      </c>
      <c r="P44" s="1">
        <f t="shared" si="26"/>
        <v>3.2</v>
      </c>
      <c r="Q44">
        <f t="shared" si="29"/>
        <v>400</v>
      </c>
      <c r="R44" s="2">
        <f t="shared" si="27"/>
        <v>21.369226222052699</v>
      </c>
      <c r="S44" s="2">
        <f t="shared" si="23"/>
        <v>19.72486893092692</v>
      </c>
      <c r="T44" s="2">
        <f t="shared" si="23"/>
        <v>17.618255957145418</v>
      </c>
      <c r="U44" s="2">
        <f t="shared" si="23"/>
        <v>13.859032006179564</v>
      </c>
      <c r="V44" s="2" t="e">
        <f t="shared" si="23"/>
        <v>#NUM!</v>
      </c>
      <c r="W44" s="2" t="e">
        <f t="shared" si="23"/>
        <v>#NUM!</v>
      </c>
      <c r="X44" s="2" t="e">
        <f t="shared" si="23"/>
        <v>#NUM!</v>
      </c>
      <c r="Y44" s="2" t="e">
        <f t="shared" si="23"/>
        <v>#NUM!</v>
      </c>
      <c r="Z44" s="2" t="e">
        <f t="shared" si="23"/>
        <v>#NUM!</v>
      </c>
      <c r="AA44" s="2" t="e">
        <f t="shared" si="23"/>
        <v>#NUM!</v>
      </c>
    </row>
    <row r="45" spans="1:27" x14ac:dyDescent="0.25">
      <c r="C45" s="1">
        <f t="shared" si="24"/>
        <v>1.6</v>
      </c>
      <c r="D45">
        <f t="shared" si="28"/>
        <v>500</v>
      </c>
      <c r="E45" s="2">
        <f t="shared" si="25"/>
        <v>2.1334368540005042</v>
      </c>
      <c r="F45" s="2">
        <f t="shared" si="22"/>
        <v>3.6173462683365645</v>
      </c>
      <c r="G45" s="2">
        <f t="shared" si="22"/>
        <v>6.3381049961377718</v>
      </c>
      <c r="H45" s="2" t="e">
        <f t="shared" si="22"/>
        <v>#NUM!</v>
      </c>
      <c r="I45" s="2" t="e">
        <f t="shared" si="22"/>
        <v>#NUM!</v>
      </c>
      <c r="J45" s="2" t="e">
        <f t="shared" si="22"/>
        <v>#NUM!</v>
      </c>
      <c r="K45" s="2" t="e">
        <f t="shared" si="22"/>
        <v>#NUM!</v>
      </c>
      <c r="L45" s="2" t="e">
        <f t="shared" si="22"/>
        <v>#NUM!</v>
      </c>
      <c r="M45" s="2" t="e">
        <f t="shared" si="22"/>
        <v>#NUM!</v>
      </c>
      <c r="N45" s="2" t="e">
        <f t="shared" si="22"/>
        <v>#NUM!</v>
      </c>
      <c r="P45" s="1">
        <f t="shared" si="26"/>
        <v>4</v>
      </c>
      <c r="Q45">
        <f t="shared" si="29"/>
        <v>500</v>
      </c>
      <c r="R45" s="2">
        <f t="shared" si="27"/>
        <v>20.586501033599195</v>
      </c>
      <c r="S45" s="2">
        <f t="shared" si="23"/>
        <v>18.212245970661495</v>
      </c>
      <c r="T45" s="2">
        <f t="shared" si="23"/>
        <v>13.859032006179564</v>
      </c>
      <c r="U45" s="2" t="e">
        <f t="shared" si="23"/>
        <v>#NUM!</v>
      </c>
      <c r="V45" s="2" t="e">
        <f t="shared" si="23"/>
        <v>#NUM!</v>
      </c>
      <c r="W45" s="2" t="e">
        <f t="shared" si="23"/>
        <v>#NUM!</v>
      </c>
      <c r="X45" s="2" t="e">
        <f t="shared" si="23"/>
        <v>#NUM!</v>
      </c>
      <c r="Y45" s="2" t="e">
        <f t="shared" si="23"/>
        <v>#NUM!</v>
      </c>
      <c r="Z45" s="2" t="e">
        <f t="shared" si="23"/>
        <v>#NUM!</v>
      </c>
      <c r="AA45" s="2" t="e">
        <f t="shared" si="23"/>
        <v>#NUM!</v>
      </c>
    </row>
    <row r="46" spans="1:27" x14ac:dyDescent="0.25">
      <c r="C46" s="1">
        <f t="shared" si="24"/>
        <v>1.92</v>
      </c>
      <c r="D46">
        <f t="shared" si="28"/>
        <v>600</v>
      </c>
      <c r="E46" s="2">
        <f t="shared" si="25"/>
        <v>2.2266307651422297</v>
      </c>
      <c r="F46" s="2">
        <f t="shared" si="22"/>
        <v>4.0705505282296617</v>
      </c>
      <c r="G46" s="2" t="e">
        <f t="shared" si="22"/>
        <v>#NUM!</v>
      </c>
      <c r="H46" s="2" t="e">
        <f t="shared" si="22"/>
        <v>#NUM!</v>
      </c>
      <c r="I46" s="2" t="e">
        <f t="shared" si="22"/>
        <v>#NUM!</v>
      </c>
      <c r="J46" s="2" t="e">
        <f t="shared" si="22"/>
        <v>#NUM!</v>
      </c>
      <c r="K46" s="2" t="e">
        <f t="shared" si="22"/>
        <v>#NUM!</v>
      </c>
      <c r="L46" s="2" t="e">
        <f t="shared" si="22"/>
        <v>#NUM!</v>
      </c>
      <c r="M46" s="2" t="e">
        <f t="shared" si="22"/>
        <v>#NUM!</v>
      </c>
      <c r="N46" s="2" t="e">
        <f t="shared" si="22"/>
        <v>#NUM!</v>
      </c>
      <c r="P46" s="1">
        <f t="shared" si="26"/>
        <v>4.8</v>
      </c>
      <c r="Q46">
        <f t="shared" si="29"/>
        <v>600</v>
      </c>
      <c r="R46" s="2">
        <f t="shared" si="27"/>
        <v>19.724868930926917</v>
      </c>
      <c r="S46" s="2">
        <f t="shared" si="23"/>
        <v>16.184542985799052</v>
      </c>
      <c r="T46" s="2" t="e">
        <f t="shared" si="23"/>
        <v>#NUM!</v>
      </c>
      <c r="U46" s="2" t="e">
        <f t="shared" si="23"/>
        <v>#NUM!</v>
      </c>
      <c r="V46" s="2" t="e">
        <f t="shared" si="23"/>
        <v>#NUM!</v>
      </c>
      <c r="W46" s="2" t="e">
        <f t="shared" si="23"/>
        <v>#NUM!</v>
      </c>
      <c r="X46" s="2" t="e">
        <f t="shared" si="23"/>
        <v>#NUM!</v>
      </c>
      <c r="Y46" s="2" t="e">
        <f t="shared" si="23"/>
        <v>#NUM!</v>
      </c>
      <c r="Z46" s="2" t="e">
        <f t="shared" si="23"/>
        <v>#NUM!</v>
      </c>
      <c r="AA46" s="2" t="e">
        <f t="shared" si="23"/>
        <v>#NUM!</v>
      </c>
    </row>
    <row r="47" spans="1:27" x14ac:dyDescent="0.25">
      <c r="C47" s="1">
        <f t="shared" si="24"/>
        <v>2.2400000000000002</v>
      </c>
      <c r="D47">
        <f t="shared" si="28"/>
        <v>700</v>
      </c>
      <c r="E47" s="2">
        <f t="shared" si="25"/>
        <v>2.3418755829706521</v>
      </c>
      <c r="F47" s="2" t="e">
        <f t="shared" si="22"/>
        <v>#NUM!</v>
      </c>
      <c r="G47" s="2" t="e">
        <f t="shared" si="22"/>
        <v>#NUM!</v>
      </c>
      <c r="H47" s="2" t="e">
        <f t="shared" si="22"/>
        <v>#NUM!</v>
      </c>
      <c r="I47" s="2" t="e">
        <f t="shared" si="22"/>
        <v>#NUM!</v>
      </c>
      <c r="J47" s="2" t="e">
        <f t="shared" si="22"/>
        <v>#NUM!</v>
      </c>
      <c r="K47" s="2" t="e">
        <f t="shared" si="22"/>
        <v>#NUM!</v>
      </c>
      <c r="L47" s="2" t="e">
        <f t="shared" si="22"/>
        <v>#NUM!</v>
      </c>
      <c r="M47" s="2" t="e">
        <f t="shared" si="22"/>
        <v>#NUM!</v>
      </c>
      <c r="N47" s="2" t="e">
        <f t="shared" si="22"/>
        <v>#NUM!</v>
      </c>
      <c r="P47" s="1">
        <f t="shared" si="26"/>
        <v>5.6</v>
      </c>
      <c r="Q47">
        <f t="shared" si="29"/>
        <v>700</v>
      </c>
      <c r="R47" s="2">
        <f t="shared" si="27"/>
        <v>18.754198694145739</v>
      </c>
      <c r="S47" s="2" t="e">
        <f t="shared" si="23"/>
        <v>#NUM!</v>
      </c>
      <c r="T47" s="2" t="e">
        <f t="shared" si="23"/>
        <v>#NUM!</v>
      </c>
      <c r="U47" s="2" t="e">
        <f t="shared" si="23"/>
        <v>#NUM!</v>
      </c>
      <c r="V47" s="2" t="e">
        <f t="shared" si="23"/>
        <v>#NUM!</v>
      </c>
      <c r="W47" s="2" t="e">
        <f t="shared" si="23"/>
        <v>#NUM!</v>
      </c>
      <c r="X47" s="2" t="e">
        <f t="shared" si="23"/>
        <v>#NUM!</v>
      </c>
      <c r="Y47" s="2" t="e">
        <f t="shared" si="23"/>
        <v>#NUM!</v>
      </c>
      <c r="Z47" s="2" t="e">
        <f t="shared" si="23"/>
        <v>#NUM!</v>
      </c>
      <c r="AA47" s="2" t="e">
        <f t="shared" si="23"/>
        <v>#NUM!</v>
      </c>
    </row>
    <row r="48" spans="1:27" x14ac:dyDescent="0.25">
      <c r="C48" s="1">
        <f t="shared" si="24"/>
        <v>2.56</v>
      </c>
      <c r="D48">
        <f t="shared" si="28"/>
        <v>800</v>
      </c>
      <c r="E48" s="2">
        <f t="shared" si="25"/>
        <v>2.4928687667400702</v>
      </c>
      <c r="F48" s="2" t="e">
        <f t="shared" si="22"/>
        <v>#NUM!</v>
      </c>
      <c r="G48" s="2" t="e">
        <f t="shared" si="22"/>
        <v>#NUM!</v>
      </c>
      <c r="H48" s="2" t="e">
        <f t="shared" si="22"/>
        <v>#NUM!</v>
      </c>
      <c r="I48" s="2" t="e">
        <f t="shared" si="22"/>
        <v>#NUM!</v>
      </c>
      <c r="J48" s="2" t="e">
        <f t="shared" si="22"/>
        <v>#NUM!</v>
      </c>
      <c r="K48" s="2" t="e">
        <f t="shared" si="22"/>
        <v>#NUM!</v>
      </c>
      <c r="L48" s="2" t="e">
        <f t="shared" si="22"/>
        <v>#NUM!</v>
      </c>
      <c r="M48" s="2" t="e">
        <f t="shared" si="22"/>
        <v>#NUM!</v>
      </c>
      <c r="N48" s="2" t="e">
        <f t="shared" si="22"/>
        <v>#NUM!</v>
      </c>
      <c r="P48" s="1">
        <f t="shared" si="26"/>
        <v>6.4</v>
      </c>
      <c r="Q48">
        <f t="shared" si="29"/>
        <v>800</v>
      </c>
      <c r="R48" s="2">
        <f t="shared" si="27"/>
        <v>17.618255957145418</v>
      </c>
      <c r="S48" s="2" t="e">
        <f t="shared" si="23"/>
        <v>#NUM!</v>
      </c>
      <c r="T48" s="2" t="e">
        <f t="shared" si="23"/>
        <v>#NUM!</v>
      </c>
      <c r="U48" s="2" t="e">
        <f t="shared" si="23"/>
        <v>#NUM!</v>
      </c>
      <c r="V48" s="2" t="e">
        <f t="shared" si="23"/>
        <v>#NUM!</v>
      </c>
      <c r="W48" s="2" t="e">
        <f t="shared" si="23"/>
        <v>#NUM!</v>
      </c>
      <c r="X48" s="2" t="e">
        <f t="shared" si="23"/>
        <v>#NUM!</v>
      </c>
      <c r="Y48" s="2" t="e">
        <f t="shared" si="23"/>
        <v>#NUM!</v>
      </c>
      <c r="Z48" s="2" t="e">
        <f t="shared" si="23"/>
        <v>#NUM!</v>
      </c>
      <c r="AA48" s="2" t="e">
        <f t="shared" si="23"/>
        <v>#NUM!</v>
      </c>
    </row>
    <row r="49" spans="3:27" x14ac:dyDescent="0.25">
      <c r="C49" s="1">
        <f t="shared" si="24"/>
        <v>2.88</v>
      </c>
      <c r="D49">
        <f t="shared" si="28"/>
        <v>900</v>
      </c>
      <c r="E49" s="2">
        <f t="shared" si="25"/>
        <v>2.7137003521531082</v>
      </c>
      <c r="F49" s="2" t="e">
        <f t="shared" si="22"/>
        <v>#NUM!</v>
      </c>
      <c r="G49" s="2" t="e">
        <f t="shared" si="22"/>
        <v>#NUM!</v>
      </c>
      <c r="H49" s="2" t="e">
        <f t="shared" si="22"/>
        <v>#NUM!</v>
      </c>
      <c r="I49" s="2" t="e">
        <f t="shared" si="22"/>
        <v>#NUM!</v>
      </c>
      <c r="J49" s="2" t="e">
        <f t="shared" si="22"/>
        <v>#NUM!</v>
      </c>
      <c r="K49" s="2" t="e">
        <f t="shared" si="22"/>
        <v>#NUM!</v>
      </c>
      <c r="L49" s="2" t="e">
        <f t="shared" si="22"/>
        <v>#NUM!</v>
      </c>
      <c r="M49" s="2" t="e">
        <f t="shared" si="22"/>
        <v>#NUM!</v>
      </c>
      <c r="N49" s="2" t="e">
        <f t="shared" si="22"/>
        <v>#NUM!</v>
      </c>
      <c r="P49" s="1">
        <f t="shared" si="26"/>
        <v>7.2</v>
      </c>
      <c r="Q49">
        <f t="shared" si="29"/>
        <v>900</v>
      </c>
      <c r="R49" s="2">
        <f t="shared" si="27"/>
        <v>16.184542985799048</v>
      </c>
      <c r="S49" s="2" t="e">
        <f t="shared" si="23"/>
        <v>#NUM!</v>
      </c>
      <c r="T49" s="2" t="e">
        <f t="shared" si="23"/>
        <v>#NUM!</v>
      </c>
      <c r="U49" s="2" t="e">
        <f t="shared" si="23"/>
        <v>#NUM!</v>
      </c>
      <c r="V49" s="2" t="e">
        <f t="shared" si="23"/>
        <v>#NUM!</v>
      </c>
      <c r="W49" s="2" t="e">
        <f t="shared" si="23"/>
        <v>#NUM!</v>
      </c>
      <c r="X49" s="2" t="e">
        <f t="shared" si="23"/>
        <v>#NUM!</v>
      </c>
      <c r="Y49" s="2" t="e">
        <f t="shared" si="23"/>
        <v>#NUM!</v>
      </c>
      <c r="Z49" s="2" t="e">
        <f t="shared" si="23"/>
        <v>#NUM!</v>
      </c>
      <c r="AA49" s="2" t="e">
        <f t="shared" si="23"/>
        <v>#NUM!</v>
      </c>
    </row>
    <row r="50" spans="3:27" x14ac:dyDescent="0.25">
      <c r="C50" s="1">
        <f t="shared" si="24"/>
        <v>3.2</v>
      </c>
      <c r="D50">
        <f t="shared" si="28"/>
        <v>1000</v>
      </c>
      <c r="E50" s="2">
        <f t="shared" si="25"/>
        <v>3.1690524980688859</v>
      </c>
      <c r="F50" s="2" t="e">
        <f t="shared" si="22"/>
        <v>#NUM!</v>
      </c>
      <c r="G50" s="2" t="e">
        <f t="shared" si="22"/>
        <v>#NUM!</v>
      </c>
      <c r="H50" s="2" t="e">
        <f t="shared" si="22"/>
        <v>#NUM!</v>
      </c>
      <c r="I50" s="2" t="e">
        <f t="shared" si="22"/>
        <v>#NUM!</v>
      </c>
      <c r="J50" s="2" t="e">
        <f t="shared" si="22"/>
        <v>#NUM!</v>
      </c>
      <c r="K50" s="2" t="e">
        <f t="shared" si="22"/>
        <v>#NUM!</v>
      </c>
      <c r="L50" s="2" t="e">
        <f t="shared" si="22"/>
        <v>#NUM!</v>
      </c>
      <c r="M50" s="2" t="e">
        <f t="shared" si="22"/>
        <v>#NUM!</v>
      </c>
      <c r="N50" s="2" t="e">
        <f t="shared" si="22"/>
        <v>#NUM!</v>
      </c>
      <c r="P50" s="1">
        <f t="shared" si="26"/>
        <v>8</v>
      </c>
      <c r="Q50">
        <f t="shared" si="29"/>
        <v>1000</v>
      </c>
      <c r="R50" s="2">
        <f t="shared" si="27"/>
        <v>13.859032006179564</v>
      </c>
      <c r="S50" s="2" t="e">
        <f t="shared" si="23"/>
        <v>#NUM!</v>
      </c>
      <c r="T50" s="2" t="e">
        <f t="shared" si="23"/>
        <v>#NUM!</v>
      </c>
      <c r="U50" s="2" t="e">
        <f t="shared" si="23"/>
        <v>#NUM!</v>
      </c>
      <c r="V50" s="2" t="e">
        <f t="shared" si="23"/>
        <v>#NUM!</v>
      </c>
      <c r="W50" s="2" t="e">
        <f t="shared" si="23"/>
        <v>#NUM!</v>
      </c>
      <c r="X50" s="2" t="e">
        <f t="shared" si="23"/>
        <v>#NUM!</v>
      </c>
      <c r="Y50" s="2" t="e">
        <f t="shared" si="23"/>
        <v>#NUM!</v>
      </c>
      <c r="Z50" s="2" t="e">
        <f t="shared" si="23"/>
        <v>#NUM!</v>
      </c>
      <c r="AA50" s="2" t="e">
        <f t="shared" si="23"/>
        <v>#NUM!</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C523"/>
  <sheetViews>
    <sheetView showGridLines="0" tabSelected="1" zoomScale="70" zoomScaleNormal="70" workbookViewId="0">
      <selection activeCell="D8" sqref="D8"/>
    </sheetView>
  </sheetViews>
  <sheetFormatPr defaultRowHeight="15" x14ac:dyDescent="0.25"/>
  <cols>
    <col min="1" max="1" width="8.5703125" style="93" customWidth="1"/>
    <col min="2" max="2" width="29.140625" style="94" customWidth="1"/>
    <col min="3" max="3" width="13.42578125" style="107" customWidth="1"/>
    <col min="4" max="4" width="17.140625" style="107" customWidth="1"/>
    <col min="5" max="5" width="14.85546875" style="107" customWidth="1"/>
    <col min="6" max="6" width="11.5703125" style="107" bestFit="1" customWidth="1"/>
    <col min="7" max="7" width="12.42578125" style="107" customWidth="1"/>
    <col min="8" max="8" width="12.85546875" style="107" customWidth="1"/>
    <col min="9" max="9" width="11.85546875" style="107" customWidth="1"/>
    <col min="10" max="10" width="18.28515625" style="94" customWidth="1"/>
    <col min="11" max="11" width="15.28515625" style="94" customWidth="1"/>
    <col min="12" max="12" width="18.7109375" style="94" bestFit="1" customWidth="1"/>
    <col min="13" max="13" width="41.5703125" style="94" customWidth="1"/>
    <col min="14" max="14" width="8.7109375" style="5" customWidth="1"/>
    <col min="15" max="15" width="20.140625" style="43" hidden="1" customWidth="1"/>
    <col min="16" max="16" width="7.5703125" style="5" hidden="1" customWidth="1"/>
    <col min="17" max="17" width="11.7109375" style="5" hidden="1" customWidth="1"/>
    <col min="18" max="18" width="8.140625" style="5" hidden="1" customWidth="1"/>
    <col min="19" max="21" width="8.7109375" style="5" hidden="1" customWidth="1"/>
    <col min="22" max="22" width="17.42578125" style="5" hidden="1" customWidth="1"/>
    <col min="23" max="23" width="32.42578125" style="5" hidden="1" customWidth="1"/>
    <col min="24" max="24" width="33" style="5" hidden="1" customWidth="1"/>
    <col min="25" max="25" width="10.28515625" style="5" hidden="1" customWidth="1"/>
    <col min="26" max="26" width="18.7109375" style="5" hidden="1" customWidth="1"/>
    <col min="27" max="27" width="21" style="5" hidden="1" customWidth="1"/>
    <col min="28" max="28" width="18.28515625" style="5" hidden="1" customWidth="1"/>
    <col min="29" max="29" width="15" style="5" hidden="1" customWidth="1"/>
    <col min="30" max="16384" width="9.140625" style="5"/>
  </cols>
  <sheetData>
    <row r="1" spans="1:29" x14ac:dyDescent="0.25">
      <c r="A1" s="42"/>
      <c r="B1" s="42"/>
      <c r="C1" s="42"/>
      <c r="D1" s="42"/>
      <c r="E1" s="42"/>
      <c r="F1" s="42"/>
      <c r="G1" s="42"/>
      <c r="H1" s="42"/>
      <c r="I1" s="42"/>
      <c r="J1" s="42"/>
      <c r="K1" s="42"/>
      <c r="L1" s="42"/>
      <c r="M1" s="42"/>
      <c r="N1" s="42"/>
    </row>
    <row r="2" spans="1:29" ht="31.5" x14ac:dyDescent="0.5">
      <c r="A2" s="44"/>
      <c r="B2" s="137" t="s">
        <v>21</v>
      </c>
      <c r="C2" s="137"/>
      <c r="D2" s="137"/>
      <c r="E2" s="137"/>
      <c r="F2" s="137"/>
      <c r="G2" s="137"/>
      <c r="H2" s="137"/>
      <c r="I2" s="137"/>
      <c r="J2" s="137"/>
      <c r="K2" s="137"/>
      <c r="L2" s="137"/>
      <c r="M2" s="137"/>
      <c r="N2" s="137"/>
    </row>
    <row r="3" spans="1:29" ht="31.5" x14ac:dyDescent="0.5">
      <c r="A3" s="44"/>
      <c r="B3" s="45"/>
      <c r="C3" s="45"/>
      <c r="D3" s="45"/>
      <c r="E3" s="45"/>
      <c r="F3" s="45"/>
      <c r="G3" s="45"/>
      <c r="H3" s="45"/>
      <c r="I3" s="45"/>
      <c r="J3" s="45"/>
      <c r="K3" s="45"/>
      <c r="L3" s="45"/>
      <c r="M3" s="45"/>
      <c r="N3" s="45"/>
    </row>
    <row r="4" spans="1:29" x14ac:dyDescent="0.25">
      <c r="A4" s="44"/>
      <c r="B4" s="42"/>
      <c r="C4" s="96"/>
      <c r="D4" s="96"/>
      <c r="E4" s="96"/>
      <c r="F4" s="96"/>
      <c r="G4" s="96"/>
      <c r="H4" s="96"/>
      <c r="I4" s="96"/>
      <c r="J4" s="42"/>
      <c r="K4" s="42"/>
      <c r="L4" s="42"/>
      <c r="M4" s="42"/>
      <c r="N4" s="46"/>
    </row>
    <row r="5" spans="1:29" s="8" customFormat="1" ht="30" x14ac:dyDescent="0.25">
      <c r="A5" s="47"/>
      <c r="B5" s="48" t="s">
        <v>27</v>
      </c>
      <c r="C5" s="49" t="s">
        <v>8</v>
      </c>
      <c r="D5" s="49" t="s">
        <v>12</v>
      </c>
      <c r="E5" s="49" t="s">
        <v>9</v>
      </c>
      <c r="F5" s="49" t="s">
        <v>66</v>
      </c>
      <c r="G5" s="49" t="s">
        <v>67</v>
      </c>
      <c r="H5" s="49" t="s">
        <v>68</v>
      </c>
      <c r="I5" s="49" t="s">
        <v>71</v>
      </c>
      <c r="J5" s="49" t="s">
        <v>43</v>
      </c>
      <c r="K5" s="49" t="s">
        <v>44</v>
      </c>
      <c r="L5" s="49" t="s">
        <v>46</v>
      </c>
      <c r="M5" s="50" t="s">
        <v>26</v>
      </c>
      <c r="N5" s="51"/>
      <c r="O5" s="43"/>
      <c r="P5" s="5"/>
      <c r="Q5" s="52" t="s">
        <v>52</v>
      </c>
      <c r="R5" s="52" t="s">
        <v>53</v>
      </c>
      <c r="S5" s="52" t="s">
        <v>54</v>
      </c>
      <c r="T5" s="52" t="s">
        <v>55</v>
      </c>
      <c r="U5" s="52" t="s">
        <v>56</v>
      </c>
      <c r="V5" s="52" t="s">
        <v>57</v>
      </c>
      <c r="W5" s="52" t="s">
        <v>51</v>
      </c>
      <c r="X5" s="52" t="s">
        <v>62</v>
      </c>
      <c r="Y5" s="52" t="s">
        <v>58</v>
      </c>
      <c r="Z5" s="52" t="s">
        <v>63</v>
      </c>
      <c r="AA5" s="52" t="s">
        <v>65</v>
      </c>
      <c r="AB5" s="52" t="s">
        <v>59</v>
      </c>
      <c r="AC5" s="52" t="s">
        <v>60</v>
      </c>
    </row>
    <row r="6" spans="1:29" s="8" customFormat="1" ht="48.75" customHeight="1" x14ac:dyDescent="0.25">
      <c r="A6" s="47"/>
      <c r="B6" s="53" t="s">
        <v>41</v>
      </c>
      <c r="C6" s="95">
        <v>14</v>
      </c>
      <c r="D6" s="95">
        <v>100</v>
      </c>
      <c r="E6" s="95">
        <v>0</v>
      </c>
      <c r="F6" s="95">
        <v>0</v>
      </c>
      <c r="G6" s="95">
        <v>0</v>
      </c>
      <c r="H6" s="95">
        <v>0</v>
      </c>
      <c r="I6" s="95">
        <v>0</v>
      </c>
      <c r="J6" s="54">
        <f>IF(X6="No Data","NA",ROUND(X6,2))</f>
        <v>0</v>
      </c>
      <c r="K6" s="118" t="str">
        <f>IF(X6="No Data","NA",ROUND((X6/5.5*100),0))&amp;"%"</f>
        <v>0%</v>
      </c>
      <c r="L6" s="113">
        <f>IF(X7="No Data","NA",ROUND(X7,1))</f>
        <v>24</v>
      </c>
      <c r="M6" s="135" t="str">
        <f>IF(OR(Y6="FAIL",Y7="FAIL"),P71,IF(AND(Y6="CRITICAL",Y7="OK"),P72,IF(AND(Y6="OK",Y7="OK"),P73)))</f>
        <v>This setup meets the spec</v>
      </c>
      <c r="N6" s="51"/>
      <c r="O6" s="43" t="s">
        <v>14</v>
      </c>
      <c r="P6" s="5"/>
      <c r="Q6" s="8">
        <f>E6*0.03</f>
        <v>0</v>
      </c>
      <c r="R6" s="8">
        <f>2.136*F6</f>
        <v>0</v>
      </c>
      <c r="S6" s="8">
        <f>2.904*G6</f>
        <v>0</v>
      </c>
      <c r="T6" s="8">
        <f>3.312*H6</f>
        <v>0</v>
      </c>
      <c r="U6" s="8">
        <f>4.392*I6</f>
        <v>0</v>
      </c>
      <c r="V6" s="8">
        <f>SUM(R6:U6)</f>
        <v>0</v>
      </c>
      <c r="W6" s="8">
        <f>(Z6-(AA6-4*P7*V6)^0.5)/(2*P7)+Q6</f>
        <v>0</v>
      </c>
      <c r="X6" s="8">
        <f>IF(ISERROR(W6), "No Data", W6)</f>
        <v>0</v>
      </c>
      <c r="Y6" s="8" t="str">
        <f>IF(J11&gt;=5.5,"FAIL",IF(J11&gt;=5.01,"CRITICAL",IF(J11="NA","FAIL","OK")))</f>
        <v>OK</v>
      </c>
      <c r="Z6" s="8">
        <f>24-(Q6*P7)</f>
        <v>24</v>
      </c>
      <c r="AA6" s="8">
        <f>Z6^2</f>
        <v>576</v>
      </c>
      <c r="AB6" s="8" t="str">
        <f>IF(SUM(R6:U6)=0,"ANALOG",IF(SUM(Q6,T6,U6)=0,"25",IF(SUM(Q6:S6)=0,"40",IF(AND(SUM(Q6:S6)&lt;&gt;0,SUM(T6:U6)=0),"13",IF(SUM(R6:U6)&lt;&gt;0,"17","FAIL")))))</f>
        <v>ANALOG</v>
      </c>
      <c r="AC6" s="8" t="str">
        <f>IF(AND(AB6=AB8,AB8=AB10),AB6,IF(COUNTIF(AB6:AB10,"17"),"17",IF(COUNTIF(AB6:AB10,"40"),"40",IF(COUNTIF(AB6:AB10,"13"),"13",IF(COUNTIF(AB6:AB10,"25"),"25","FAIL")))))</f>
        <v>ANALOG</v>
      </c>
    </row>
    <row r="7" spans="1:29" s="8" customFormat="1" x14ac:dyDescent="0.25">
      <c r="A7" s="47"/>
      <c r="B7" s="55"/>
      <c r="C7" s="56"/>
      <c r="D7" s="56"/>
      <c r="E7" s="56"/>
      <c r="F7" s="56"/>
      <c r="G7" s="56" t="s">
        <v>64</v>
      </c>
      <c r="H7" s="56"/>
      <c r="I7" s="56"/>
      <c r="J7" s="56"/>
      <c r="K7" s="56"/>
      <c r="L7" s="111"/>
      <c r="M7" s="135"/>
      <c r="N7" s="51"/>
      <c r="O7" s="43" t="s">
        <v>61</v>
      </c>
      <c r="P7" s="5">
        <f>D6*VLOOKUP(C6,lists!A:B,2,FALSE)*2/100</f>
        <v>0.5</v>
      </c>
      <c r="X7" s="8">
        <f>IF(ISERROR(24-(W6*P7)),"No Data", 24-(W6*P7))</f>
        <v>24</v>
      </c>
      <c r="Y7" s="8" t="str">
        <f>IF(L11="NA","FAIL",IF(AND(AC6="ANALOG",L11&gt;9),"OK",IF(AND(AC6="25",L11&gt;13),"OK",IF(AND(AC6="40",L11&gt;17),"OK",IF(AND(AC6="13",L11&gt;13),"OK",IF(AND(AC6="17",L11&gt;17),"OK",IF(AND(AC6="FAIL",L11&gt;17),"OK","FAIL")))))))</f>
        <v>OK</v>
      </c>
    </row>
    <row r="8" spans="1:29" s="8" customFormat="1" ht="48.75" customHeight="1" x14ac:dyDescent="0.25">
      <c r="A8" s="47"/>
      <c r="B8" s="53" t="s">
        <v>40</v>
      </c>
      <c r="C8" s="95">
        <v>14</v>
      </c>
      <c r="D8" s="95">
        <v>100</v>
      </c>
      <c r="E8" s="95">
        <v>0</v>
      </c>
      <c r="F8" s="95">
        <v>0</v>
      </c>
      <c r="G8" s="95">
        <v>0</v>
      </c>
      <c r="H8" s="95">
        <v>0</v>
      </c>
      <c r="I8" s="95">
        <v>0</v>
      </c>
      <c r="J8" s="54">
        <f>IF(X8="No Data","NA",ROUND(X8,2))</f>
        <v>0</v>
      </c>
      <c r="K8" s="119" t="str">
        <f>IF(X8="No Data","NA",ROUND((X8/5.5*100),0))&amp;"%"</f>
        <v>0%</v>
      </c>
      <c r="L8" s="114">
        <f>IF(X9="No Data","NA",ROUND(X9,1))</f>
        <v>24</v>
      </c>
      <c r="M8" s="135"/>
      <c r="N8" s="51"/>
      <c r="O8" s="43" t="s">
        <v>14</v>
      </c>
      <c r="P8" s="5"/>
      <c r="Q8" s="8">
        <f>E8*0.03</f>
        <v>0</v>
      </c>
      <c r="R8" s="8">
        <f>2.136*F8</f>
        <v>0</v>
      </c>
      <c r="S8" s="8">
        <f>2.904*G8</f>
        <v>0</v>
      </c>
      <c r="T8" s="8">
        <f>3.312*H8</f>
        <v>0</v>
      </c>
      <c r="U8" s="8">
        <f>4.392*I8</f>
        <v>0</v>
      </c>
      <c r="V8" s="8">
        <f>SUM(R8:U8)</f>
        <v>0</v>
      </c>
      <c r="W8" s="8">
        <f>(Z8-(AA8-4*P9*V8)^0.5)/(2*P9)+Q8</f>
        <v>0</v>
      </c>
      <c r="X8" s="8">
        <f>IF(ISERROR(W8), "No Data", W8)</f>
        <v>0</v>
      </c>
      <c r="Z8" s="8">
        <f>24-(Q8*P9)</f>
        <v>24</v>
      </c>
      <c r="AA8" s="8">
        <f>Z8^2</f>
        <v>576</v>
      </c>
      <c r="AB8" s="8" t="str">
        <f>IF(SUM(R8:U8)=0,"ANALOG",IF(SUM(Q8,T8,U8)=0,"25",IF(SUM(Q8:S8)=0,"40",IF(AND(SUM(Q8:S8)&lt;&gt;0,SUM(T8:U8)=0),"13",IF(SUM(R8:U8)&lt;&gt;0,"17","FAIL")))))</f>
        <v>ANALOG</v>
      </c>
    </row>
    <row r="9" spans="1:29" s="8" customFormat="1" x14ac:dyDescent="0.25">
      <c r="A9" s="47"/>
      <c r="B9" s="55"/>
      <c r="C9" s="56"/>
      <c r="D9" s="56"/>
      <c r="E9" s="56"/>
      <c r="F9" s="56"/>
      <c r="G9" s="56"/>
      <c r="H9" s="56"/>
      <c r="I9" s="56"/>
      <c r="J9" s="56"/>
      <c r="K9" s="56"/>
      <c r="L9" s="111"/>
      <c r="M9" s="135"/>
      <c r="N9" s="51"/>
      <c r="O9" s="43" t="s">
        <v>61</v>
      </c>
      <c r="P9" s="5">
        <f>D8*VLOOKUP(C8,lists!A:B,2,FALSE)*2/100</f>
        <v>0.5</v>
      </c>
      <c r="X9" s="8">
        <f>IF(ISERROR(24-(W8*P9)),"No Data", 24-(W8*P9))</f>
        <v>24</v>
      </c>
    </row>
    <row r="10" spans="1:29" s="8" customFormat="1" ht="48.75" customHeight="1" x14ac:dyDescent="0.25">
      <c r="A10" s="47"/>
      <c r="B10" s="53" t="s">
        <v>42</v>
      </c>
      <c r="C10" s="95">
        <v>14</v>
      </c>
      <c r="D10" s="95">
        <v>100</v>
      </c>
      <c r="E10" s="95">
        <v>0</v>
      </c>
      <c r="F10" s="95">
        <v>0</v>
      </c>
      <c r="G10" s="95">
        <v>0</v>
      </c>
      <c r="H10" s="95">
        <v>0</v>
      </c>
      <c r="I10" s="95">
        <v>0</v>
      </c>
      <c r="J10" s="54">
        <f>IF(X10="No Data","NA",ROUND(X10,2))</f>
        <v>0</v>
      </c>
      <c r="K10" s="119" t="str">
        <f>IF(X10="No Data","NA",ROUND((X10/5.5*100),0))&amp;"%"</f>
        <v>0%</v>
      </c>
      <c r="L10" s="114">
        <f>IF(X11="No Data","NA",ROUND(X11,1))</f>
        <v>24</v>
      </c>
      <c r="M10" s="135"/>
      <c r="N10" s="51"/>
      <c r="O10" s="43" t="s">
        <v>14</v>
      </c>
      <c r="P10" s="5"/>
      <c r="Q10" s="8">
        <f>E10*0.03</f>
        <v>0</v>
      </c>
      <c r="R10" s="8">
        <f>2.136*F10</f>
        <v>0</v>
      </c>
      <c r="S10" s="8">
        <f>2.904*G10</f>
        <v>0</v>
      </c>
      <c r="T10" s="8">
        <f>3.312*H10</f>
        <v>0</v>
      </c>
      <c r="U10" s="8">
        <f>4.392*I10</f>
        <v>0</v>
      </c>
      <c r="V10" s="8">
        <f>SUM(R10:U10)</f>
        <v>0</v>
      </c>
      <c r="W10" s="8">
        <f>(Z10-(AA10-4*P11*V10)^0.5)/(2*P11)+Q10</f>
        <v>0</v>
      </c>
      <c r="X10" s="8">
        <f>IF(ISERROR(W10), "No Data", W10)</f>
        <v>0</v>
      </c>
      <c r="Z10" s="8">
        <f>24-(Q10*P11)</f>
        <v>24</v>
      </c>
      <c r="AA10" s="8">
        <f>Z10^2</f>
        <v>576</v>
      </c>
      <c r="AB10" s="8" t="str">
        <f>IF(SUM(R10:U10)=0,"ANALOG",IF(SUM(Q10,T10,U10)=0,"25",IF(SUM(Q10:S10)=0,"40",IF(AND(SUM(Q10:S10)&lt;&gt;0,SUM(T10:U10)=0),"13",IF(SUM(R10:U10)&lt;&gt;0,"17","FAIL")))))</f>
        <v>ANALOG</v>
      </c>
    </row>
    <row r="11" spans="1:29" s="8" customFormat="1" ht="48.75" customHeight="1" x14ac:dyDescent="0.25">
      <c r="A11" s="47"/>
      <c r="B11" s="57"/>
      <c r="C11" s="97"/>
      <c r="D11" s="79" t="s">
        <v>45</v>
      </c>
      <c r="E11" s="97">
        <f t="shared" ref="E11:I11" si="0">SUM(E6:E10)</f>
        <v>0</v>
      </c>
      <c r="F11" s="97">
        <f t="shared" si="0"/>
        <v>0</v>
      </c>
      <c r="G11" s="97">
        <f t="shared" si="0"/>
        <v>0</v>
      </c>
      <c r="H11" s="97">
        <f t="shared" si="0"/>
        <v>0</v>
      </c>
      <c r="I11" s="98">
        <f t="shared" si="0"/>
        <v>0</v>
      </c>
      <c r="J11" s="58">
        <f>IF(COUNTIF(J6:J10,"NA"),"NA",SUM(J6:J10))</f>
        <v>0</v>
      </c>
      <c r="K11" s="120" t="str">
        <f>IF(COUNTIF(K6:K10,"NA%"),"NA",ROUND((J11/5.5*100),0))&amp;"%"</f>
        <v>0%</v>
      </c>
      <c r="L11" s="115">
        <f>IF(COUNTIF(L6:L10,"NA"),"NA",MIN(L6:L10))</f>
        <v>24</v>
      </c>
      <c r="M11" s="136"/>
      <c r="N11" s="51"/>
      <c r="O11" s="43" t="s">
        <v>61</v>
      </c>
      <c r="P11" s="5">
        <f>D10*VLOOKUP(C10,lists!A:B,2,FALSE)*2/100</f>
        <v>0.5</v>
      </c>
      <c r="X11" s="8">
        <f>IF(ISERROR(24-(W10*P11)),"No Data", 24-(W10*P11))</f>
        <v>24</v>
      </c>
    </row>
    <row r="12" spans="1:29" ht="35.1" customHeight="1" x14ac:dyDescent="0.25">
      <c r="A12" s="44"/>
      <c r="B12" s="42"/>
      <c r="C12" s="42"/>
      <c r="D12" s="42"/>
      <c r="E12" s="42"/>
      <c r="F12" s="42"/>
      <c r="G12" s="42"/>
      <c r="H12" s="42"/>
      <c r="I12" s="42"/>
      <c r="J12" s="42"/>
      <c r="K12" s="42"/>
      <c r="L12" s="42"/>
      <c r="M12" s="44"/>
      <c r="N12" s="46"/>
    </row>
    <row r="13" spans="1:29" s="8" customFormat="1" ht="30" x14ac:dyDescent="0.25">
      <c r="A13" s="47"/>
      <c r="B13" s="59" t="s">
        <v>28</v>
      </c>
      <c r="C13" s="60" t="s">
        <v>8</v>
      </c>
      <c r="D13" s="60" t="s">
        <v>12</v>
      </c>
      <c r="E13" s="60" t="s">
        <v>9</v>
      </c>
      <c r="F13" s="60" t="s">
        <v>66</v>
      </c>
      <c r="G13" s="60" t="s">
        <v>67</v>
      </c>
      <c r="H13" s="60" t="s">
        <v>68</v>
      </c>
      <c r="I13" s="60" t="s">
        <v>71</v>
      </c>
      <c r="J13" s="60" t="s">
        <v>43</v>
      </c>
      <c r="K13" s="60" t="s">
        <v>44</v>
      </c>
      <c r="L13" s="60" t="s">
        <v>46</v>
      </c>
      <c r="M13" s="61" t="s">
        <v>26</v>
      </c>
      <c r="N13" s="51"/>
      <c r="O13" s="43"/>
      <c r="P13" s="5"/>
      <c r="Q13" s="43" t="s">
        <v>52</v>
      </c>
      <c r="R13" s="43" t="s">
        <v>53</v>
      </c>
      <c r="S13" s="43" t="s">
        <v>54</v>
      </c>
      <c r="T13" s="43" t="s">
        <v>55</v>
      </c>
      <c r="U13" s="43" t="s">
        <v>56</v>
      </c>
      <c r="V13" s="43" t="s">
        <v>57</v>
      </c>
      <c r="W13" s="43" t="s">
        <v>51</v>
      </c>
      <c r="X13" s="43" t="s">
        <v>62</v>
      </c>
      <c r="Y13" s="43" t="s">
        <v>58</v>
      </c>
      <c r="Z13" s="43" t="s">
        <v>63</v>
      </c>
      <c r="AA13" s="43" t="s">
        <v>65</v>
      </c>
      <c r="AB13" s="43" t="s">
        <v>59</v>
      </c>
      <c r="AC13" s="43" t="s">
        <v>60</v>
      </c>
    </row>
    <row r="14" spans="1:29" s="8" customFormat="1" ht="48.75" customHeight="1" x14ac:dyDescent="0.25">
      <c r="A14" s="47"/>
      <c r="B14" s="62" t="s">
        <v>41</v>
      </c>
      <c r="C14" s="99">
        <v>12</v>
      </c>
      <c r="D14" s="99">
        <v>100</v>
      </c>
      <c r="E14" s="99">
        <v>0</v>
      </c>
      <c r="F14" s="99">
        <v>0</v>
      </c>
      <c r="G14" s="99">
        <v>0</v>
      </c>
      <c r="H14" s="99">
        <v>0</v>
      </c>
      <c r="I14" s="99">
        <v>0</v>
      </c>
      <c r="J14" s="63">
        <f>IF(X14="No Data","NA",ROUND(X14,2))</f>
        <v>0</v>
      </c>
      <c r="K14" s="121" t="str">
        <f>IF(X14="No Data","NA",ROUND((X14/5.5*100),0))&amp;"%"</f>
        <v>0%</v>
      </c>
      <c r="L14" s="124">
        <f>IF(X15="No Data","NA",ROUND(X15,1))</f>
        <v>24</v>
      </c>
      <c r="M14" s="135" t="str">
        <f>IF(OR(Y14="FAIL",Y15="FAIL"),P71,IF(AND(Y14="CRITICAL",Y15="OK"),P72,IF(AND(Y14="OK",Y15="OK"),P73)))</f>
        <v>This setup meets the spec</v>
      </c>
      <c r="N14" s="51"/>
      <c r="O14" s="43" t="s">
        <v>14</v>
      </c>
      <c r="P14" s="5"/>
      <c r="Q14" s="8">
        <f>E14*0.03</f>
        <v>0</v>
      </c>
      <c r="R14" s="8">
        <f>2.136*F14</f>
        <v>0</v>
      </c>
      <c r="S14" s="8">
        <f>2.904*G14</f>
        <v>0</v>
      </c>
      <c r="T14" s="8">
        <f>3.312*H14</f>
        <v>0</v>
      </c>
      <c r="U14" s="8">
        <f>4.392*I14</f>
        <v>0</v>
      </c>
      <c r="V14" s="8">
        <f>SUM(R14:U14)</f>
        <v>0</v>
      </c>
      <c r="W14" s="8">
        <f>(Z14-(AA14-4*P15*V14)^0.5)/(2*P15)+Q14</f>
        <v>0</v>
      </c>
      <c r="X14" s="8">
        <f>IF(ISERROR(W14), "No Data", W14)</f>
        <v>0</v>
      </c>
      <c r="Y14" s="8" t="str">
        <f>IF(J19&gt;=5.5,"FAIL",IF(J19&gt;=5.01,"CRITICAL",IF(J19="NA","FAIL","OK")))</f>
        <v>OK</v>
      </c>
      <c r="Z14" s="8">
        <f>24-(Q14*P15)</f>
        <v>24</v>
      </c>
      <c r="AA14" s="8">
        <f>Z14^2</f>
        <v>576</v>
      </c>
      <c r="AB14" s="8" t="str">
        <f>IF(SUM(R14:U14)=0,"ANALOG",IF(SUM(Q14,T14,U14)=0,"25",IF(SUM(Q14:S14)=0,"40",IF(AND(SUM(Q14:S14)&lt;&gt;0,SUM(T14:U14)=0),"13",IF(SUM(R14:U14)&lt;&gt;0,"17","FAIL")))))</f>
        <v>ANALOG</v>
      </c>
      <c r="AC14" s="8" t="str">
        <f>IF(AND(AB14=AB16,AB16=AB18),AB14,IF(COUNTIF(AB14:AB18,"17"),"17",IF(COUNTIF(AB14:AB18,"40"),"40",IF(COUNTIF(AB14:AB18,"13"),"13",IF(COUNTIF(AB14:AB18,"25"),"25","FAIL")))))</f>
        <v>ANALOG</v>
      </c>
    </row>
    <row r="15" spans="1:29" s="8" customFormat="1" ht="15" customHeight="1" x14ac:dyDescent="0.25">
      <c r="A15" s="47"/>
      <c r="B15" s="64"/>
      <c r="C15" s="100"/>
      <c r="D15" s="100"/>
      <c r="E15" s="100"/>
      <c r="F15" s="100"/>
      <c r="G15" s="100"/>
      <c r="H15" s="100"/>
      <c r="I15" s="100"/>
      <c r="J15" s="65"/>
      <c r="K15" s="117"/>
      <c r="L15" s="125"/>
      <c r="M15" s="135"/>
      <c r="N15" s="51"/>
      <c r="O15" s="43" t="s">
        <v>61</v>
      </c>
      <c r="P15" s="5">
        <f>D14*VLOOKUP(C14,lists!A:B,2,FALSE)*2/100</f>
        <v>0.32</v>
      </c>
      <c r="X15" s="8">
        <f>IF(ISERROR(24-(W14*P15)),"No Data", 24-(W14*P15))</f>
        <v>24</v>
      </c>
      <c r="Y15" s="8" t="str">
        <f>IF(L19="NA","FAIL",IF(AND(AC14="ANALOG",L19&gt;9),"OK",IF(AND(AC14="25",L19&gt;13),"OK",IF(AND(AC14="40",L19&gt;17),"OK",IF(AND(AC14="13",L19&gt;13),"OK",IF(AND(AC14="17",L19&gt;17),"OK",IF(AND(AC14="FAIL",L19&gt;17),"OK","FAIL")))))))</f>
        <v>OK</v>
      </c>
    </row>
    <row r="16" spans="1:29" s="8" customFormat="1" ht="48.75" customHeight="1" x14ac:dyDescent="0.25">
      <c r="A16" s="47"/>
      <c r="B16" s="62" t="s">
        <v>40</v>
      </c>
      <c r="C16" s="99">
        <v>12</v>
      </c>
      <c r="D16" s="99">
        <v>200</v>
      </c>
      <c r="E16" s="99">
        <v>0</v>
      </c>
      <c r="F16" s="99">
        <v>0</v>
      </c>
      <c r="G16" s="99">
        <v>0</v>
      </c>
      <c r="H16" s="99">
        <v>0</v>
      </c>
      <c r="I16" s="99">
        <v>0</v>
      </c>
      <c r="J16" s="63">
        <f>IF(X16="No Data","NA",ROUND(X16,2))</f>
        <v>0</v>
      </c>
      <c r="K16" s="122" t="str">
        <f>IF(X16="No Data","NA",ROUND((X16/5.5*100),0))&amp;"%"</f>
        <v>0%</v>
      </c>
      <c r="L16" s="126">
        <f>IF(X17="No Data","NA",ROUND(X17,1))</f>
        <v>24</v>
      </c>
      <c r="M16" s="135"/>
      <c r="N16" s="51"/>
      <c r="O16" s="43" t="s">
        <v>14</v>
      </c>
      <c r="P16" s="5"/>
      <c r="Q16" s="8">
        <f>E16*0.03</f>
        <v>0</v>
      </c>
      <c r="R16" s="8">
        <f>2.136*F16</f>
        <v>0</v>
      </c>
      <c r="S16" s="8">
        <f>2.904*G16</f>
        <v>0</v>
      </c>
      <c r="T16" s="8">
        <f>3.312*H16</f>
        <v>0</v>
      </c>
      <c r="U16" s="8">
        <f>4.392*I16</f>
        <v>0</v>
      </c>
      <c r="V16" s="8">
        <f>SUM(R16:U16)</f>
        <v>0</v>
      </c>
      <c r="W16" s="8">
        <f>(Z16-(AA16-4*P17*V16)^0.5)/(2*P17)+Q16</f>
        <v>0</v>
      </c>
      <c r="X16" s="8">
        <f>IF(ISERROR(W16), "No Data", W16)</f>
        <v>0</v>
      </c>
      <c r="Z16" s="8">
        <f>24-(Q16*P17)</f>
        <v>24</v>
      </c>
      <c r="AA16" s="8">
        <f>Z16^2</f>
        <v>576</v>
      </c>
      <c r="AB16" s="8" t="str">
        <f>IF(SUM(R16:U16)=0,"ANALOG",IF(SUM(Q16,T16,U16)=0,"25",IF(SUM(Q16:S16)=0,"40",IF(AND(SUM(Q16:S16)&lt;&gt;0,SUM(T16:U16)=0),"13",IF(SUM(R16:U16)&lt;&gt;0,"17","FAIL")))))</f>
        <v>ANALOG</v>
      </c>
    </row>
    <row r="17" spans="1:29" s="8" customFormat="1" ht="15" customHeight="1" x14ac:dyDescent="0.25">
      <c r="A17" s="47"/>
      <c r="B17" s="64"/>
      <c r="C17" s="100"/>
      <c r="D17" s="100"/>
      <c r="E17" s="100"/>
      <c r="F17" s="100"/>
      <c r="G17" s="100"/>
      <c r="H17" s="100"/>
      <c r="I17" s="100"/>
      <c r="J17" s="65"/>
      <c r="K17" s="117"/>
      <c r="L17" s="125"/>
      <c r="M17" s="135"/>
      <c r="N17" s="51"/>
      <c r="O17" s="43" t="s">
        <v>61</v>
      </c>
      <c r="P17" s="5">
        <f>D16*VLOOKUP(C16,lists!A:B,2,FALSE)*2/100</f>
        <v>0.64</v>
      </c>
      <c r="X17" s="8">
        <f>IF(ISERROR(24-(W16*P17)),"No Data", 24-(W16*P17))</f>
        <v>24</v>
      </c>
    </row>
    <row r="18" spans="1:29" s="8" customFormat="1" ht="48.75" customHeight="1" x14ac:dyDescent="0.25">
      <c r="A18" s="47"/>
      <c r="B18" s="62" t="s">
        <v>42</v>
      </c>
      <c r="C18" s="99">
        <v>12</v>
      </c>
      <c r="D18" s="99">
        <v>1000</v>
      </c>
      <c r="E18" s="99">
        <v>0</v>
      </c>
      <c r="F18" s="99">
        <v>0</v>
      </c>
      <c r="G18" s="99">
        <v>0</v>
      </c>
      <c r="H18" s="99">
        <v>0</v>
      </c>
      <c r="I18" s="99">
        <v>0</v>
      </c>
      <c r="J18" s="63">
        <f>IF(X18="No Data","NA",ROUND(X18,2))</f>
        <v>0</v>
      </c>
      <c r="K18" s="122" t="str">
        <f>IF(X18="No Data","NA",ROUND((X18/5.5*100),0))&amp;"%"</f>
        <v>0%</v>
      </c>
      <c r="L18" s="126">
        <f>IF(X19="No Data","NA",ROUND(X19,1))</f>
        <v>24</v>
      </c>
      <c r="M18" s="135"/>
      <c r="N18" s="51"/>
      <c r="O18" s="43" t="s">
        <v>14</v>
      </c>
      <c r="P18" s="5"/>
      <c r="Q18" s="8">
        <f>E18*0.03</f>
        <v>0</v>
      </c>
      <c r="R18" s="8">
        <f>2.136*F18</f>
        <v>0</v>
      </c>
      <c r="S18" s="8">
        <f>2.904*G18</f>
        <v>0</v>
      </c>
      <c r="T18" s="8">
        <f>3.312*H18</f>
        <v>0</v>
      </c>
      <c r="U18" s="8">
        <f>4.392*I18</f>
        <v>0</v>
      </c>
      <c r="V18" s="8">
        <f>SUM(R18:U18)</f>
        <v>0</v>
      </c>
      <c r="W18" s="8">
        <f>(Z18-(AA18-4*P19*V18)^0.5)/(2*P19)+Q18</f>
        <v>0</v>
      </c>
      <c r="X18" s="8">
        <f>IF(ISERROR(W18), "No Data", W18)</f>
        <v>0</v>
      </c>
      <c r="Z18" s="8">
        <f>24-(Q18*P19)</f>
        <v>24</v>
      </c>
      <c r="AA18" s="8">
        <f>Z18^2</f>
        <v>576</v>
      </c>
      <c r="AB18" s="8" t="str">
        <f>IF(SUM(R18:U18)=0,"ANALOG",IF(SUM(Q18,T18,U18)=0,"25",IF(SUM(Q18:S18)=0,"40",IF(AND(SUM(Q18:S18)&lt;&gt;0,SUM(T18:U18)=0),"13",IF(SUM(R18:U18)&lt;&gt;0,"17","FAIL")))))</f>
        <v>ANALOG</v>
      </c>
    </row>
    <row r="19" spans="1:29" ht="48.75" customHeight="1" x14ac:dyDescent="0.25">
      <c r="A19" s="44"/>
      <c r="B19" s="66"/>
      <c r="C19" s="101"/>
      <c r="D19" s="73" t="s">
        <v>45</v>
      </c>
      <c r="E19" s="101">
        <f>SUM(E14:E18)</f>
        <v>0</v>
      </c>
      <c r="F19" s="101">
        <f t="shared" ref="F19:I19" si="1">SUM(F14:F18)</f>
        <v>0</v>
      </c>
      <c r="G19" s="101">
        <f t="shared" si="1"/>
        <v>0</v>
      </c>
      <c r="H19" s="101">
        <f t="shared" si="1"/>
        <v>0</v>
      </c>
      <c r="I19" s="101">
        <f t="shared" si="1"/>
        <v>0</v>
      </c>
      <c r="J19" s="67">
        <f>IF(COUNTIF(J14:J18,"NA"),"NA",SUM(J14:J18))</f>
        <v>0</v>
      </c>
      <c r="K19" s="123" t="str">
        <f>IF(COUNTIF(K14:K18,"NA%"),"NA",ROUND((J19/5.5*100),0))&amp;"%"</f>
        <v>0%</v>
      </c>
      <c r="L19" s="127">
        <f>IF(COUNTIF(L14:L18,"NA"),"NA",MIN(L14:L18))</f>
        <v>24</v>
      </c>
      <c r="M19" s="136"/>
      <c r="N19" s="46"/>
      <c r="O19" s="43" t="s">
        <v>61</v>
      </c>
      <c r="P19" s="5">
        <f>D18*VLOOKUP(C18,lists!A:B,2,FALSE)*2/100</f>
        <v>3.2</v>
      </c>
      <c r="Q19" s="8"/>
      <c r="R19" s="8"/>
      <c r="S19" s="8"/>
      <c r="T19" s="8"/>
      <c r="U19" s="8"/>
      <c r="V19" s="8"/>
      <c r="W19" s="8"/>
      <c r="X19" s="8">
        <f>IF(ISERROR(24-(W18*P19)),"No Data", 24-(W18*P19))</f>
        <v>24</v>
      </c>
      <c r="Y19" s="8"/>
      <c r="Z19" s="8"/>
      <c r="AA19" s="8"/>
      <c r="AB19" s="8"/>
      <c r="AC19" s="8"/>
    </row>
    <row r="20" spans="1:29" ht="35.1" customHeight="1" x14ac:dyDescent="0.25">
      <c r="A20" s="44"/>
      <c r="B20" s="42"/>
      <c r="C20" s="42"/>
      <c r="D20" s="42"/>
      <c r="E20" s="42"/>
      <c r="F20" s="42"/>
      <c r="G20" s="42"/>
      <c r="H20" s="42"/>
      <c r="I20" s="42"/>
      <c r="J20" s="42"/>
      <c r="K20" s="42"/>
      <c r="L20" s="42"/>
      <c r="M20" s="44"/>
      <c r="N20" s="46"/>
    </row>
    <row r="21" spans="1:29" s="8" customFormat="1" ht="30" x14ac:dyDescent="0.25">
      <c r="A21" s="47"/>
      <c r="B21" s="48" t="s">
        <v>29</v>
      </c>
      <c r="C21" s="49" t="s">
        <v>8</v>
      </c>
      <c r="D21" s="49" t="s">
        <v>12</v>
      </c>
      <c r="E21" s="49" t="s">
        <v>9</v>
      </c>
      <c r="F21" s="49" t="s">
        <v>66</v>
      </c>
      <c r="G21" s="49" t="s">
        <v>67</v>
      </c>
      <c r="H21" s="49" t="s">
        <v>68</v>
      </c>
      <c r="I21" s="49" t="s">
        <v>71</v>
      </c>
      <c r="J21" s="49" t="s">
        <v>43</v>
      </c>
      <c r="K21" s="49" t="s">
        <v>44</v>
      </c>
      <c r="L21" s="49" t="s">
        <v>46</v>
      </c>
      <c r="M21" s="50" t="s">
        <v>26</v>
      </c>
      <c r="N21" s="51"/>
      <c r="O21" s="43"/>
      <c r="P21" s="5"/>
      <c r="Q21" s="43" t="s">
        <v>52</v>
      </c>
      <c r="R21" s="43" t="s">
        <v>53</v>
      </c>
      <c r="S21" s="43" t="s">
        <v>54</v>
      </c>
      <c r="T21" s="43" t="s">
        <v>55</v>
      </c>
      <c r="U21" s="43" t="s">
        <v>56</v>
      </c>
      <c r="V21" s="43" t="s">
        <v>57</v>
      </c>
      <c r="W21" s="43" t="s">
        <v>51</v>
      </c>
      <c r="X21" s="43" t="s">
        <v>62</v>
      </c>
      <c r="Y21" s="43" t="s">
        <v>58</v>
      </c>
      <c r="Z21" s="43" t="s">
        <v>63</v>
      </c>
      <c r="AA21" s="43" t="s">
        <v>65</v>
      </c>
      <c r="AB21" s="43" t="s">
        <v>59</v>
      </c>
      <c r="AC21" s="43" t="s">
        <v>60</v>
      </c>
    </row>
    <row r="22" spans="1:29" s="8" customFormat="1" ht="48.75" customHeight="1" x14ac:dyDescent="0.25">
      <c r="A22" s="47"/>
      <c r="B22" s="53" t="s">
        <v>41</v>
      </c>
      <c r="C22" s="95">
        <v>14</v>
      </c>
      <c r="D22" s="95">
        <v>100</v>
      </c>
      <c r="E22" s="95">
        <v>0</v>
      </c>
      <c r="F22" s="95">
        <v>0</v>
      </c>
      <c r="G22" s="95">
        <v>0</v>
      </c>
      <c r="H22" s="95">
        <v>0</v>
      </c>
      <c r="I22" s="95">
        <v>0</v>
      </c>
      <c r="J22" s="54">
        <f>IF(X22="No Data","NA",ROUND(X22,2))</f>
        <v>0</v>
      </c>
      <c r="K22" s="118" t="str">
        <f>IF(X22="No Data","NA",ROUND((X22/5.5*100),0))&amp;"%"</f>
        <v>0%</v>
      </c>
      <c r="L22" s="113">
        <f>IF(X23="No Data","NA",ROUND(X23,1))</f>
        <v>24</v>
      </c>
      <c r="M22" s="135" t="str">
        <f>IF(OR(Y22="FAIL",Y23="FAIL"),P71,IF(AND(Y22="CRITICAL",Y23="OK"),P72,IF(AND(Y22="OK",Y23="OK"),P73)))</f>
        <v>This setup meets the spec</v>
      </c>
      <c r="N22" s="51"/>
      <c r="O22" s="43" t="s">
        <v>14</v>
      </c>
      <c r="P22" s="5"/>
      <c r="Q22" s="8">
        <f>E22*0.03</f>
        <v>0</v>
      </c>
      <c r="R22" s="8">
        <f>2.136*F22</f>
        <v>0</v>
      </c>
      <c r="S22" s="8">
        <f>2.904*G22</f>
        <v>0</v>
      </c>
      <c r="T22" s="8">
        <f>3.312*H22</f>
        <v>0</v>
      </c>
      <c r="U22" s="8">
        <f>4.392*I22</f>
        <v>0</v>
      </c>
      <c r="V22" s="8">
        <f>SUM(R22:U22)</f>
        <v>0</v>
      </c>
      <c r="W22" s="8">
        <f>(Z22-(AA22-4*P23*V22)^0.5)/(2*P23)+Q22</f>
        <v>0</v>
      </c>
      <c r="X22" s="8">
        <f>IF(ISERROR(W22), "No Data", W22)</f>
        <v>0</v>
      </c>
      <c r="Y22" s="8" t="str">
        <f>IF(J27&gt;=5.5,"FAIL",IF(J27&gt;=5.01,"CRITICAL",IF(J27="NA","FAIL","OK")))</f>
        <v>OK</v>
      </c>
      <c r="Z22" s="8">
        <f>24-(Q22*P23)</f>
        <v>24</v>
      </c>
      <c r="AA22" s="8">
        <f>Z22^2</f>
        <v>576</v>
      </c>
      <c r="AB22" s="8" t="str">
        <f>IF(SUM(R22:U22)=0,"ANALOG",IF(SUM(Q22,T22,U22)=0,"25",IF(SUM(Q22:S22)=0,"40",IF(AND(SUM(Q22:S22)&lt;&gt;0,SUM(T22:U22)=0),"13",IF(SUM(R22:U22)&lt;&gt;0,"17","FAIL")))))</f>
        <v>ANALOG</v>
      </c>
      <c r="AC22" s="8" t="str">
        <f>IF(AND(AB22=AB24,AB24=AB26),AB22,IF(COUNTIF(AB22:AB26,"17"),"17",IF(COUNTIF(AB22:AB26,"40"),"40",IF(COUNTIF(AB22:AB26,"13"),"13",IF(COUNTIF(AB22:AB26,"25"),"25","FAIL")))))</f>
        <v>ANALOG</v>
      </c>
    </row>
    <row r="23" spans="1:29" s="8" customFormat="1" ht="15" customHeight="1" x14ac:dyDescent="0.25">
      <c r="A23" s="47"/>
      <c r="B23" s="68"/>
      <c r="C23" s="56"/>
      <c r="D23" s="56"/>
      <c r="E23" s="56"/>
      <c r="F23" s="56"/>
      <c r="G23" s="56"/>
      <c r="H23" s="56"/>
      <c r="I23" s="56"/>
      <c r="J23" s="56"/>
      <c r="K23" s="56"/>
      <c r="L23" s="111"/>
      <c r="M23" s="135"/>
      <c r="N23" s="51"/>
      <c r="O23" s="43" t="s">
        <v>61</v>
      </c>
      <c r="P23" s="5">
        <f>D22*VLOOKUP(C22,lists!A:B,2,FALSE)*2/100</f>
        <v>0.5</v>
      </c>
      <c r="X23" s="8">
        <f>IF(ISERROR(24-(W22*P23)),"No Data", 24-(W22*P23))</f>
        <v>24</v>
      </c>
      <c r="Y23" s="8" t="str">
        <f>IF(L27="NA","FAIL",IF(AND(AC22="ANALOG",L27&gt;9),"OK",IF(AND(AC22="25",L27&gt;13),"OK",IF(AND(AC22="40",L27&gt;17),"OK",IF(AND(AC22="13",L27&gt;13),"OK",IF(AND(AC22="17",L27&gt;17),"OK",IF(AND(AC22="FAIL",L27&gt;17),"OK","FAIL")))))))</f>
        <v>OK</v>
      </c>
    </row>
    <row r="24" spans="1:29" s="8" customFormat="1" ht="48.75" customHeight="1" x14ac:dyDescent="0.25">
      <c r="A24" s="47"/>
      <c r="B24" s="53" t="s">
        <v>40</v>
      </c>
      <c r="C24" s="95">
        <v>14</v>
      </c>
      <c r="D24" s="95">
        <v>500</v>
      </c>
      <c r="E24" s="95">
        <v>0</v>
      </c>
      <c r="F24" s="95">
        <v>0</v>
      </c>
      <c r="G24" s="95">
        <v>0</v>
      </c>
      <c r="H24" s="95">
        <v>0</v>
      </c>
      <c r="I24" s="95">
        <v>0</v>
      </c>
      <c r="J24" s="54">
        <f>IF(X24="No Data","NA",ROUND(X24,2))</f>
        <v>0</v>
      </c>
      <c r="K24" s="119" t="str">
        <f>IF(X24="No Data","NA",ROUND((X24/5.5*100),0))&amp;"%"</f>
        <v>0%</v>
      </c>
      <c r="L24" s="114">
        <f>IF(X25="No Data","NA",ROUND(X25,1))</f>
        <v>24</v>
      </c>
      <c r="M24" s="135"/>
      <c r="N24" s="51"/>
      <c r="O24" s="43" t="s">
        <v>14</v>
      </c>
      <c r="P24" s="5"/>
      <c r="Q24" s="8">
        <f>E24*0.03</f>
        <v>0</v>
      </c>
      <c r="R24" s="8">
        <f>2.136*F24</f>
        <v>0</v>
      </c>
      <c r="S24" s="8">
        <f>2.904*G24</f>
        <v>0</v>
      </c>
      <c r="T24" s="8">
        <f>3.312*H24</f>
        <v>0</v>
      </c>
      <c r="U24" s="8">
        <f>4.392*I24</f>
        <v>0</v>
      </c>
      <c r="V24" s="8">
        <f>SUM(R24:U24)</f>
        <v>0</v>
      </c>
      <c r="W24" s="8">
        <f>(Z24-(AA24-4*P25*V24)^0.5)/(2*P25)+Q24</f>
        <v>0</v>
      </c>
      <c r="X24" s="8">
        <f>IF(ISERROR(W24), "No Data", W24)</f>
        <v>0</v>
      </c>
      <c r="Z24" s="8">
        <f>24-(Q24*P25)</f>
        <v>24</v>
      </c>
      <c r="AA24" s="8">
        <f>Z24^2</f>
        <v>576</v>
      </c>
      <c r="AB24" s="8" t="str">
        <f>IF(SUM(R24:U24)=0,"ANALOG",IF(SUM(Q24,T24,U24)=0,"25",IF(SUM(Q24:S24)=0,"40",IF(AND(SUM(Q24:S24)&lt;&gt;0,SUM(T24:U24)=0),"13",IF(SUM(R24:U24)&lt;&gt;0,"17","FAIL")))))</f>
        <v>ANALOG</v>
      </c>
    </row>
    <row r="25" spans="1:29" s="8" customFormat="1" ht="15" customHeight="1" x14ac:dyDescent="0.25">
      <c r="A25" s="47"/>
      <c r="B25" s="68"/>
      <c r="C25" s="56"/>
      <c r="D25" s="56"/>
      <c r="E25" s="56"/>
      <c r="F25" s="56"/>
      <c r="G25" s="56"/>
      <c r="H25" s="56"/>
      <c r="I25" s="56"/>
      <c r="J25" s="56"/>
      <c r="K25" s="56"/>
      <c r="L25" s="111"/>
      <c r="M25" s="135"/>
      <c r="N25" s="51"/>
      <c r="O25" s="43" t="s">
        <v>61</v>
      </c>
      <c r="P25" s="5">
        <f>D24*VLOOKUP(C24,lists!A:B,2,FALSE)*2/100</f>
        <v>2.5</v>
      </c>
      <c r="X25" s="8">
        <f>IF(ISERROR(24-(W24*P25)),"No Data", 24-(W24*P25))</f>
        <v>24</v>
      </c>
    </row>
    <row r="26" spans="1:29" s="8" customFormat="1" ht="39" customHeight="1" x14ac:dyDescent="0.25">
      <c r="A26" s="47"/>
      <c r="B26" s="53" t="s">
        <v>42</v>
      </c>
      <c r="C26" s="95">
        <v>14</v>
      </c>
      <c r="D26" s="95">
        <v>100</v>
      </c>
      <c r="E26" s="95">
        <v>0</v>
      </c>
      <c r="F26" s="95">
        <v>0</v>
      </c>
      <c r="G26" s="95">
        <v>0</v>
      </c>
      <c r="H26" s="95">
        <v>0</v>
      </c>
      <c r="I26" s="95">
        <v>0</v>
      </c>
      <c r="J26" s="54">
        <f>IF(X26="No Data","NA",ROUND(X26,2))</f>
        <v>0</v>
      </c>
      <c r="K26" s="119" t="str">
        <f>IF(X26="No Data","NA",ROUND((X26/5.5*100),0))&amp;"%"</f>
        <v>0%</v>
      </c>
      <c r="L26" s="114">
        <f>IF(X27="No Data","NA",ROUND(X27,1))</f>
        <v>24</v>
      </c>
      <c r="M26" s="135"/>
      <c r="N26" s="51"/>
      <c r="O26" s="43" t="s">
        <v>14</v>
      </c>
      <c r="P26" s="5"/>
      <c r="Q26" s="8">
        <f>E26*0.03</f>
        <v>0</v>
      </c>
      <c r="R26" s="8">
        <f>2.136*F26</f>
        <v>0</v>
      </c>
      <c r="S26" s="8">
        <f>2.904*G26</f>
        <v>0</v>
      </c>
      <c r="T26" s="8">
        <f>3.312*H26</f>
        <v>0</v>
      </c>
      <c r="U26" s="8">
        <f>4.392*I26</f>
        <v>0</v>
      </c>
      <c r="V26" s="8">
        <f>SUM(R26:U26)</f>
        <v>0</v>
      </c>
      <c r="W26" s="8">
        <f>(Z26-(AA26-4*P27*V26)^0.5)/(2*P27)+Q26</f>
        <v>0</v>
      </c>
      <c r="X26" s="8">
        <f>IF(ISERROR(W26), "No Data", W26)</f>
        <v>0</v>
      </c>
      <c r="Z26" s="8">
        <f>24-(Q26*P27)</f>
        <v>24</v>
      </c>
      <c r="AA26" s="8">
        <f>Z26^2</f>
        <v>576</v>
      </c>
      <c r="AB26" s="8" t="str">
        <f>IF(SUM(R26:U26)=0,"ANALOG",IF(SUM(Q26,T26,U26)=0,"25",IF(SUM(Q26:S26)=0,"40",IF(AND(SUM(Q26:S26)&lt;&gt;0,SUM(T26:U26)=0),"13",IF(SUM(R26:U26)&lt;&gt;0,"17","FAIL")))))</f>
        <v>ANALOG</v>
      </c>
    </row>
    <row r="27" spans="1:29" s="8" customFormat="1" ht="48.75" customHeight="1" x14ac:dyDescent="0.25">
      <c r="A27" s="47"/>
      <c r="B27" s="69"/>
      <c r="C27" s="97"/>
      <c r="D27" s="79" t="s">
        <v>45</v>
      </c>
      <c r="E27" s="97">
        <f>SUM(E22:E26)</f>
        <v>0</v>
      </c>
      <c r="F27" s="97">
        <f t="shared" ref="F27:I27" si="2">SUM(F22:F26)</f>
        <v>0</v>
      </c>
      <c r="G27" s="97">
        <f t="shared" si="2"/>
        <v>0</v>
      </c>
      <c r="H27" s="97">
        <f t="shared" si="2"/>
        <v>0</v>
      </c>
      <c r="I27" s="97">
        <f t="shared" si="2"/>
        <v>0</v>
      </c>
      <c r="J27" s="58">
        <f>IF(COUNTIF(J22:J26,"NA"),"NA",SUM(J22:J26))</f>
        <v>0</v>
      </c>
      <c r="K27" s="120" t="str">
        <f>IF(COUNTIF(K22:K26,"NA%"),"NA",ROUND((J27/5.5*100),0))&amp;"%"</f>
        <v>0%</v>
      </c>
      <c r="L27" s="115">
        <f>IF(COUNTIF(L22:L26,"NA"),"NA",MIN(L22:L26))</f>
        <v>24</v>
      </c>
      <c r="M27" s="136"/>
      <c r="N27" s="51"/>
      <c r="O27" s="43" t="s">
        <v>61</v>
      </c>
      <c r="P27" s="5">
        <f>D26*VLOOKUP(C26,lists!A:B,2,FALSE)*2/100</f>
        <v>0.5</v>
      </c>
      <c r="X27" s="8">
        <f>IF(ISERROR(24-(W26*P27)),"No Data", 24-(W26*P27))</f>
        <v>24</v>
      </c>
    </row>
    <row r="28" spans="1:29" ht="35.1" customHeight="1" x14ac:dyDescent="0.25">
      <c r="A28" s="44"/>
      <c r="B28" s="42"/>
      <c r="C28" s="42"/>
      <c r="D28" s="42"/>
      <c r="E28" s="42"/>
      <c r="F28" s="42"/>
      <c r="G28" s="42"/>
      <c r="H28" s="42"/>
      <c r="I28" s="42"/>
      <c r="J28" s="42"/>
      <c r="K28" s="42"/>
      <c r="L28" s="42"/>
      <c r="M28" s="44"/>
      <c r="N28" s="46"/>
    </row>
    <row r="29" spans="1:29" s="8" customFormat="1" ht="30" x14ac:dyDescent="0.25">
      <c r="A29" s="47"/>
      <c r="B29" s="59" t="s">
        <v>30</v>
      </c>
      <c r="C29" s="60" t="s">
        <v>8</v>
      </c>
      <c r="D29" s="60" t="s">
        <v>12</v>
      </c>
      <c r="E29" s="60" t="s">
        <v>9</v>
      </c>
      <c r="F29" s="60" t="s">
        <v>66</v>
      </c>
      <c r="G29" s="60" t="s">
        <v>67</v>
      </c>
      <c r="H29" s="60" t="s">
        <v>68</v>
      </c>
      <c r="I29" s="60" t="s">
        <v>71</v>
      </c>
      <c r="J29" s="60" t="s">
        <v>43</v>
      </c>
      <c r="K29" s="60" t="s">
        <v>44</v>
      </c>
      <c r="L29" s="60" t="s">
        <v>46</v>
      </c>
      <c r="M29" s="61" t="s">
        <v>26</v>
      </c>
      <c r="N29" s="51"/>
      <c r="O29" s="43"/>
      <c r="P29" s="5"/>
      <c r="Q29" s="43" t="s">
        <v>52</v>
      </c>
      <c r="R29" s="43" t="s">
        <v>53</v>
      </c>
      <c r="S29" s="43" t="s">
        <v>54</v>
      </c>
      <c r="T29" s="43" t="s">
        <v>55</v>
      </c>
      <c r="U29" s="43" t="s">
        <v>56</v>
      </c>
      <c r="V29" s="43" t="s">
        <v>57</v>
      </c>
      <c r="W29" s="43" t="s">
        <v>51</v>
      </c>
      <c r="X29" s="43" t="s">
        <v>62</v>
      </c>
      <c r="Y29" s="43" t="s">
        <v>58</v>
      </c>
      <c r="Z29" s="43" t="s">
        <v>63</v>
      </c>
      <c r="AA29" s="43" t="s">
        <v>65</v>
      </c>
      <c r="AB29" s="43" t="s">
        <v>59</v>
      </c>
      <c r="AC29" s="43" t="s">
        <v>60</v>
      </c>
    </row>
    <row r="30" spans="1:29" s="8" customFormat="1" ht="48.75" customHeight="1" x14ac:dyDescent="0.25">
      <c r="A30" s="47"/>
      <c r="B30" s="70" t="s">
        <v>41</v>
      </c>
      <c r="C30" s="99">
        <v>14</v>
      </c>
      <c r="D30" s="99">
        <v>100</v>
      </c>
      <c r="E30" s="99">
        <v>0</v>
      </c>
      <c r="F30" s="99">
        <v>0</v>
      </c>
      <c r="G30" s="99">
        <v>0</v>
      </c>
      <c r="H30" s="99">
        <v>0</v>
      </c>
      <c r="I30" s="99">
        <v>0</v>
      </c>
      <c r="J30" s="63">
        <f>IF(X30="No Data","NA",ROUND(X30,2))</f>
        <v>0</v>
      </c>
      <c r="K30" s="121" t="str">
        <f>IF(X30="No Data","NA",ROUND((X30/5.5*100),0))&amp;"%"</f>
        <v>0%</v>
      </c>
      <c r="L30" s="124">
        <f>IF(X31="No Data","NA",ROUND(X31,1))</f>
        <v>24</v>
      </c>
      <c r="M30" s="135" t="str">
        <f>IF(OR(Y30="FAIL",Y31="FAIL"),P71,IF(AND(Y30="CRITICAL",Y31="OK"),P72,IF(AND(Y30="OK",Y31="OK"),P73)))</f>
        <v>This setup meets the spec</v>
      </c>
      <c r="N30" s="51"/>
      <c r="O30" s="43" t="s">
        <v>14</v>
      </c>
      <c r="P30" s="5"/>
      <c r="Q30" s="8">
        <f>E30*0.03</f>
        <v>0</v>
      </c>
      <c r="R30" s="8">
        <f>2.136*F30</f>
        <v>0</v>
      </c>
      <c r="S30" s="8">
        <f>2.904*G30</f>
        <v>0</v>
      </c>
      <c r="T30" s="8">
        <f>3.312*H30</f>
        <v>0</v>
      </c>
      <c r="U30" s="8">
        <f>4.392*I30</f>
        <v>0</v>
      </c>
      <c r="V30" s="8">
        <f>SUM(R30:U30)</f>
        <v>0</v>
      </c>
      <c r="W30" s="8">
        <f>(Z30-(AA30-4*P31*V30)^0.5)/(2*P31)+Q30</f>
        <v>0</v>
      </c>
      <c r="X30" s="8">
        <f>IF(ISERROR(W30), "No Data", W30)</f>
        <v>0</v>
      </c>
      <c r="Y30" s="8" t="str">
        <f>IF(J35&gt;=5.5,"FAIL",IF(J35&gt;=5.01,"CRITICAL",IF(J35="NA","FAIL","OK")))</f>
        <v>OK</v>
      </c>
      <c r="Z30" s="8">
        <f>24-(Q30*P31)</f>
        <v>24</v>
      </c>
      <c r="AA30" s="8">
        <f>Z30^2</f>
        <v>576</v>
      </c>
      <c r="AB30" s="8" t="str">
        <f>IF(SUM(R30:U30)=0,"ANALOG",IF(SUM(Q30,T30,U30)=0,"25",IF(SUM(Q30:S30)=0,"40",IF(AND(SUM(Q30:S30)&lt;&gt;0,SUM(T30:U30)=0),"13",IF(SUM(R30:U30)&lt;&gt;0,"17","FAIL")))))</f>
        <v>ANALOG</v>
      </c>
      <c r="AC30" s="8" t="str">
        <f>IF(AND(AB30=AB32,AB32=AB34),AB30,IF(COUNTIF(AB30:AB34,"17"),"17",IF(COUNTIF(AB30:AB34,"40"),"40",IF(COUNTIF(AB30:AB34,"13"),"13",IF(COUNTIF(AB30:AB34,"25"),"25","FAIL")))))</f>
        <v>ANALOG</v>
      </c>
    </row>
    <row r="31" spans="1:29" s="8" customFormat="1" ht="15" customHeight="1" x14ac:dyDescent="0.25">
      <c r="A31" s="47"/>
      <c r="B31" s="71"/>
      <c r="C31" s="100"/>
      <c r="D31" s="100"/>
      <c r="E31" s="100"/>
      <c r="F31" s="100"/>
      <c r="G31" s="100"/>
      <c r="H31" s="100"/>
      <c r="I31" s="100"/>
      <c r="J31" s="65"/>
      <c r="K31" s="117"/>
      <c r="L31" s="125"/>
      <c r="M31" s="135"/>
      <c r="N31" s="51"/>
      <c r="O31" s="43" t="s">
        <v>61</v>
      </c>
      <c r="P31" s="5">
        <f>D30*VLOOKUP(C30,lists!A:B,2,FALSE)*2/100</f>
        <v>0.5</v>
      </c>
      <c r="X31" s="8">
        <f>IF(ISERROR(24-(W30*P31)),"No Data", 24-(W30*P31))</f>
        <v>24</v>
      </c>
      <c r="Y31" s="8" t="str">
        <f>IF(L35="NA","FAIL",IF(AND(AC30="ANALOG",L35&gt;9),"OK",IF(AND(AC30="25",L35&gt;13),"OK",IF(AND(AC30="40",L35&gt;17),"OK",IF(AND(AC30="13",L35&gt;13),"OK",IF(AND(AC30="17",L35&gt;17),"OK",IF(AND(AC30="FAIL",L35&gt;17),"OK","FAIL")))))))</f>
        <v>OK</v>
      </c>
    </row>
    <row r="32" spans="1:29" s="8" customFormat="1" ht="48.75" customHeight="1" x14ac:dyDescent="0.25">
      <c r="A32" s="47"/>
      <c r="B32" s="62" t="s">
        <v>40</v>
      </c>
      <c r="C32" s="99">
        <v>14</v>
      </c>
      <c r="D32" s="99">
        <v>500</v>
      </c>
      <c r="E32" s="99">
        <v>0</v>
      </c>
      <c r="F32" s="99">
        <v>0</v>
      </c>
      <c r="G32" s="99">
        <v>0</v>
      </c>
      <c r="H32" s="99">
        <v>0</v>
      </c>
      <c r="I32" s="99">
        <v>0</v>
      </c>
      <c r="J32" s="63">
        <f>IF(X32="No Data","NA",ROUND(X32,2))</f>
        <v>0</v>
      </c>
      <c r="K32" s="122" t="str">
        <f>IF(X32="No Data","NA",ROUND((X32/5.5*100),0))&amp;"%"</f>
        <v>0%</v>
      </c>
      <c r="L32" s="126">
        <f>IF(X33="No Data","NA",ROUND(X33,1))</f>
        <v>24</v>
      </c>
      <c r="M32" s="135"/>
      <c r="N32" s="51"/>
      <c r="O32" s="43" t="s">
        <v>14</v>
      </c>
      <c r="P32" s="5"/>
      <c r="Q32" s="8">
        <f>E32*0.03</f>
        <v>0</v>
      </c>
      <c r="R32" s="8">
        <f>2.136*F32</f>
        <v>0</v>
      </c>
      <c r="S32" s="8">
        <f>2.904*G32</f>
        <v>0</v>
      </c>
      <c r="T32" s="8">
        <f>3.312*H32</f>
        <v>0</v>
      </c>
      <c r="U32" s="8">
        <f>4.392*I32</f>
        <v>0</v>
      </c>
      <c r="V32" s="8">
        <f>SUM(R32:U32)</f>
        <v>0</v>
      </c>
      <c r="W32" s="8">
        <f>(Z32-(AA32-4*P33*V32)^0.5)/(2*P33)+Q32</f>
        <v>0</v>
      </c>
      <c r="X32" s="8">
        <f>IF(ISERROR(W32), "No Data", W32)</f>
        <v>0</v>
      </c>
      <c r="Z32" s="8">
        <f>24-(Q32*P33)</f>
        <v>24</v>
      </c>
      <c r="AA32" s="8">
        <f>Z32^2</f>
        <v>576</v>
      </c>
      <c r="AB32" s="8" t="str">
        <f>IF(SUM(R32:U32)=0,"ANALOG",IF(SUM(Q32,T32,U32)=0,"25",IF(SUM(Q32:S32)=0,"40",IF(AND(SUM(Q32:S32)&lt;&gt;0,SUM(T32:U32)=0),"13",IF(SUM(R32:U32)&lt;&gt;0,"17","FAIL")))))</f>
        <v>ANALOG</v>
      </c>
    </row>
    <row r="33" spans="1:29" s="8" customFormat="1" ht="15" customHeight="1" x14ac:dyDescent="0.25">
      <c r="A33" s="47"/>
      <c r="B33" s="71"/>
      <c r="C33" s="100"/>
      <c r="D33" s="100"/>
      <c r="E33" s="100"/>
      <c r="F33" s="100"/>
      <c r="G33" s="100"/>
      <c r="H33" s="100"/>
      <c r="I33" s="100"/>
      <c r="J33" s="65"/>
      <c r="K33" s="117"/>
      <c r="L33" s="125"/>
      <c r="M33" s="135"/>
      <c r="N33" s="51"/>
      <c r="O33" s="43" t="s">
        <v>61</v>
      </c>
      <c r="P33" s="5">
        <f>D32*VLOOKUP(C32,lists!A:B,2,FALSE)*2/100</f>
        <v>2.5</v>
      </c>
      <c r="X33" s="8">
        <f>IF(ISERROR(24-(W32*P33)),"No Data", 24-(W32*P33))</f>
        <v>24</v>
      </c>
    </row>
    <row r="34" spans="1:29" s="8" customFormat="1" ht="48.75" customHeight="1" x14ac:dyDescent="0.25">
      <c r="A34" s="47"/>
      <c r="B34" s="62" t="s">
        <v>42</v>
      </c>
      <c r="C34" s="99">
        <v>14</v>
      </c>
      <c r="D34" s="99">
        <v>100</v>
      </c>
      <c r="E34" s="99">
        <v>0</v>
      </c>
      <c r="F34" s="99">
        <v>0</v>
      </c>
      <c r="G34" s="99">
        <v>0</v>
      </c>
      <c r="H34" s="99">
        <v>0</v>
      </c>
      <c r="I34" s="99">
        <v>0</v>
      </c>
      <c r="J34" s="63">
        <f>IF(X34="No Data","NA",ROUND(X34,2))</f>
        <v>0</v>
      </c>
      <c r="K34" s="122" t="str">
        <f>IF(X34="No Data","NA",ROUND((X34/5.5*100),0))&amp;"%"</f>
        <v>0%</v>
      </c>
      <c r="L34" s="126">
        <f>IF(X35="No Data","NA",ROUND(X35,1))</f>
        <v>24</v>
      </c>
      <c r="M34" s="135"/>
      <c r="N34" s="51"/>
      <c r="O34" s="43" t="s">
        <v>14</v>
      </c>
      <c r="P34" s="5"/>
      <c r="Q34" s="8">
        <f>E34*0.03</f>
        <v>0</v>
      </c>
      <c r="R34" s="8">
        <f>2.136*F34</f>
        <v>0</v>
      </c>
      <c r="S34" s="8">
        <f>2.904*G34</f>
        <v>0</v>
      </c>
      <c r="T34" s="8">
        <f>3.312*H34</f>
        <v>0</v>
      </c>
      <c r="U34" s="8">
        <f>4.392*I34</f>
        <v>0</v>
      </c>
      <c r="V34" s="8">
        <f>SUM(R34:U34)</f>
        <v>0</v>
      </c>
      <c r="W34" s="8">
        <f>(Z34-(AA34-4*P35*V34)^0.5)/(2*P35)+Q34</f>
        <v>0</v>
      </c>
      <c r="X34" s="8">
        <f>IF(ISERROR(W34), "No Data", W34)</f>
        <v>0</v>
      </c>
      <c r="Z34" s="8">
        <f>24-(Q34*P35)</f>
        <v>24</v>
      </c>
      <c r="AA34" s="8">
        <f>Z34^2</f>
        <v>576</v>
      </c>
      <c r="AB34" s="8" t="str">
        <f>IF(SUM(R34:U34)=0,"ANALOG",IF(SUM(Q34,T34,U34)=0,"25",IF(SUM(Q34:S34)=0,"40",IF(AND(SUM(Q34:S34)&lt;&gt;0,SUM(T34:U34)=0),"13",IF(SUM(R34:U34)&lt;&gt;0,"17","FAIL")))))</f>
        <v>ANALOG</v>
      </c>
    </row>
    <row r="35" spans="1:29" s="8" customFormat="1" ht="48.75" customHeight="1" x14ac:dyDescent="0.25">
      <c r="A35" s="47"/>
      <c r="B35" s="72"/>
      <c r="C35" s="102"/>
      <c r="D35" s="103" t="s">
        <v>45</v>
      </c>
      <c r="E35" s="101">
        <f>SUM(E30:E34)</f>
        <v>0</v>
      </c>
      <c r="F35" s="101">
        <f t="shared" ref="F35:I35" si="3">SUM(F30:F34)</f>
        <v>0</v>
      </c>
      <c r="G35" s="101">
        <f t="shared" si="3"/>
        <v>0</v>
      </c>
      <c r="H35" s="101">
        <f t="shared" si="3"/>
        <v>0</v>
      </c>
      <c r="I35" s="101">
        <f t="shared" si="3"/>
        <v>0</v>
      </c>
      <c r="J35" s="73">
        <f>IF(COUNTIF(J30:J34,"NA"),"NA",SUM(J30:J34))</f>
        <v>0</v>
      </c>
      <c r="K35" s="123" t="str">
        <f>IF(COUNTIF(K30:K34,"NA%"),"NA",ROUND((J35/5.5*100),0))&amp;"%"</f>
        <v>0%</v>
      </c>
      <c r="L35" s="127">
        <f>IF(COUNTIF(L30:L34,"NA"),"NA",MIN(L30:L34))</f>
        <v>24</v>
      </c>
      <c r="M35" s="136"/>
      <c r="N35" s="51"/>
      <c r="O35" s="43" t="s">
        <v>61</v>
      </c>
      <c r="P35" s="5">
        <f>D34*VLOOKUP(C34,lists!A:B,2,FALSE)*2/100</f>
        <v>0.5</v>
      </c>
      <c r="X35" s="8">
        <f>IF(ISERROR(24-(W34*P35)),"No Data", 24-(W34*P35))</f>
        <v>24</v>
      </c>
    </row>
    <row r="36" spans="1:29" s="8" customFormat="1" ht="35.1" customHeight="1" x14ac:dyDescent="0.25">
      <c r="A36" s="47"/>
      <c r="B36" s="42"/>
      <c r="C36" s="42"/>
      <c r="D36" s="42"/>
      <c r="E36" s="42"/>
      <c r="F36" s="42"/>
      <c r="G36" s="42"/>
      <c r="H36" s="42"/>
      <c r="I36" s="42"/>
      <c r="J36" s="42"/>
      <c r="K36" s="42"/>
      <c r="L36" s="42"/>
      <c r="M36" s="44"/>
      <c r="N36" s="51"/>
      <c r="O36" s="74"/>
    </row>
    <row r="37" spans="1:29" s="8" customFormat="1" ht="30" x14ac:dyDescent="0.25">
      <c r="A37" s="47"/>
      <c r="B37" s="48" t="s">
        <v>31</v>
      </c>
      <c r="C37" s="49" t="s">
        <v>8</v>
      </c>
      <c r="D37" s="49" t="s">
        <v>12</v>
      </c>
      <c r="E37" s="49" t="s">
        <v>9</v>
      </c>
      <c r="F37" s="49" t="s">
        <v>66</v>
      </c>
      <c r="G37" s="49" t="s">
        <v>67</v>
      </c>
      <c r="H37" s="49" t="s">
        <v>68</v>
      </c>
      <c r="I37" s="49" t="s">
        <v>71</v>
      </c>
      <c r="J37" s="49" t="s">
        <v>43</v>
      </c>
      <c r="K37" s="49" t="s">
        <v>44</v>
      </c>
      <c r="L37" s="49" t="s">
        <v>46</v>
      </c>
      <c r="M37" s="50" t="s">
        <v>26</v>
      </c>
      <c r="N37" s="51"/>
      <c r="O37" s="43"/>
      <c r="P37" s="5"/>
      <c r="Q37" s="43" t="s">
        <v>52</v>
      </c>
      <c r="R37" s="43" t="s">
        <v>53</v>
      </c>
      <c r="S37" s="43" t="s">
        <v>54</v>
      </c>
      <c r="T37" s="43" t="s">
        <v>55</v>
      </c>
      <c r="U37" s="43" t="s">
        <v>56</v>
      </c>
      <c r="V37" s="43" t="s">
        <v>57</v>
      </c>
      <c r="W37" s="43" t="s">
        <v>51</v>
      </c>
      <c r="X37" s="43" t="s">
        <v>62</v>
      </c>
      <c r="Y37" s="43" t="s">
        <v>58</v>
      </c>
      <c r="Z37" s="43" t="s">
        <v>63</v>
      </c>
      <c r="AA37" s="43" t="s">
        <v>65</v>
      </c>
      <c r="AB37" s="43" t="s">
        <v>59</v>
      </c>
      <c r="AC37" s="43" t="s">
        <v>60</v>
      </c>
    </row>
    <row r="38" spans="1:29" s="8" customFormat="1" ht="48.75" customHeight="1" x14ac:dyDescent="0.25">
      <c r="A38" s="47"/>
      <c r="B38" s="75" t="s">
        <v>41</v>
      </c>
      <c r="C38" s="95">
        <v>14</v>
      </c>
      <c r="D38" s="95">
        <v>100</v>
      </c>
      <c r="E38" s="95">
        <v>0</v>
      </c>
      <c r="F38" s="95">
        <v>0</v>
      </c>
      <c r="G38" s="95">
        <v>0</v>
      </c>
      <c r="H38" s="95">
        <v>0</v>
      </c>
      <c r="I38" s="95">
        <v>0</v>
      </c>
      <c r="J38" s="54">
        <f>IF(X38="No Data","NA",ROUND(X38,2))</f>
        <v>0</v>
      </c>
      <c r="K38" s="118" t="str">
        <f>IF(X38="No Data","NA",ROUND((X38/5.5*100),0))&amp;"%"</f>
        <v>0%</v>
      </c>
      <c r="L38" s="113">
        <f>IF(X39="No Data","NA",ROUND(X39,1))</f>
        <v>24</v>
      </c>
      <c r="M38" s="135" t="str">
        <f>IF(OR(Y38="FAIL",Y39="FAIL"),P71,IF(AND(Y38="CRITICAL",Y39="OK"),P72,IF(AND(Y38="OK",Y39="OK"),P73)))</f>
        <v>This setup meets the spec</v>
      </c>
      <c r="N38" s="51"/>
      <c r="O38" s="43" t="s">
        <v>14</v>
      </c>
      <c r="P38" s="5"/>
      <c r="Q38" s="8">
        <f>E38*0.03</f>
        <v>0</v>
      </c>
      <c r="R38" s="8">
        <f>2.136*F38</f>
        <v>0</v>
      </c>
      <c r="S38" s="8">
        <f>2.904*G38</f>
        <v>0</v>
      </c>
      <c r="T38" s="8">
        <f>3.312*H38</f>
        <v>0</v>
      </c>
      <c r="U38" s="8">
        <f>4.392*I38</f>
        <v>0</v>
      </c>
      <c r="V38" s="8">
        <f>SUM(R38:U38)</f>
        <v>0</v>
      </c>
      <c r="W38" s="8">
        <f>(Z38-(AA38-4*P39*V38)^0.5)/(2*P39)+Q38</f>
        <v>0</v>
      </c>
      <c r="X38" s="8">
        <f>IF(ISERROR(W38), "No Data", W38)</f>
        <v>0</v>
      </c>
      <c r="Y38" s="8" t="str">
        <f>IF(J43&gt;=5.5,"FAIL",IF(J43&gt;=5.01,"CRITICAL",IF(J43="NA","FAIL","OK")))</f>
        <v>OK</v>
      </c>
      <c r="Z38" s="8">
        <f>24-(Q38*P39)</f>
        <v>24</v>
      </c>
      <c r="AA38" s="8">
        <f>Z38^2</f>
        <v>576</v>
      </c>
      <c r="AB38" s="8" t="str">
        <f>IF(SUM(R38:U38)=0,"ANALOG",IF(SUM(Q38,T38,U38)=0,"25",IF(SUM(Q38:S38)=0,"40",IF(AND(SUM(Q38:S38)&lt;&gt;0,SUM(T38:U38)=0),"13",IF(SUM(R38:U38)&lt;&gt;0,"17","FAIL")))))</f>
        <v>ANALOG</v>
      </c>
      <c r="AC38" s="8" t="str">
        <f>IF(AND(AB38=AB40,AB40=AB42),AB38,IF(COUNTIF(AB38:AB42,"17"),"17",IF(COUNTIF(AB38:AB42,"40"),"40",IF(COUNTIF(AB38:AB42,"13"),"13",IF(COUNTIF(AB38:AB42,"25"),"25","FAIL")))))</f>
        <v>ANALOG</v>
      </c>
    </row>
    <row r="39" spans="1:29" s="8" customFormat="1" ht="15" customHeight="1" x14ac:dyDescent="0.25">
      <c r="A39" s="47"/>
      <c r="B39" s="76"/>
      <c r="C39" s="56"/>
      <c r="D39" s="56"/>
      <c r="E39" s="56"/>
      <c r="F39" s="56"/>
      <c r="G39" s="56"/>
      <c r="H39" s="56"/>
      <c r="I39" s="56"/>
      <c r="J39" s="56"/>
      <c r="K39" s="56"/>
      <c r="L39" s="111"/>
      <c r="M39" s="135"/>
      <c r="N39" s="51"/>
      <c r="O39" s="43" t="s">
        <v>61</v>
      </c>
      <c r="P39" s="5">
        <f>D38*VLOOKUP(C38,lists!A:B,2,FALSE)*2/100</f>
        <v>0.5</v>
      </c>
      <c r="X39" s="8">
        <f>IF(ISERROR(24-(W38*P39)),"No Data", 24-(W38*P39))</f>
        <v>24</v>
      </c>
      <c r="Y39" s="8" t="str">
        <f>IF(L43="NA","FAIL",IF(AND(AC38="ANALOG",L43&gt;9),"OK",IF(AND(AC38="25",L43&gt;13),"OK",IF(AND(AC38="40",L43&gt;17),"OK",IF(AND(AC38="13",L43&gt;13),"OK",IF(AND(AC38="17",L43&gt;17),"OK",IF(AND(AC38="FAIL",L43&gt;17),"OK","FAIL")))))))</f>
        <v>OK</v>
      </c>
    </row>
    <row r="40" spans="1:29" s="8" customFormat="1" ht="48.75" customHeight="1" x14ac:dyDescent="0.25">
      <c r="A40" s="47"/>
      <c r="B40" s="77" t="s">
        <v>40</v>
      </c>
      <c r="C40" s="95">
        <v>14</v>
      </c>
      <c r="D40" s="95">
        <v>100</v>
      </c>
      <c r="E40" s="95">
        <v>0</v>
      </c>
      <c r="F40" s="95">
        <v>0</v>
      </c>
      <c r="G40" s="95">
        <v>0</v>
      </c>
      <c r="H40" s="95">
        <v>0</v>
      </c>
      <c r="I40" s="95">
        <v>0</v>
      </c>
      <c r="J40" s="54">
        <f>IF(X40="No Data","NA",ROUND(X40,2))</f>
        <v>0</v>
      </c>
      <c r="K40" s="119" t="str">
        <f>IF(X40="No Data","NA",ROUND((X40/5.5*100),0))&amp;"%"</f>
        <v>0%</v>
      </c>
      <c r="L40" s="114">
        <f>IF(X41="No Data","NA",ROUND(X41,1))</f>
        <v>24</v>
      </c>
      <c r="M40" s="135"/>
      <c r="N40" s="51"/>
      <c r="O40" s="43" t="s">
        <v>14</v>
      </c>
      <c r="P40" s="5"/>
      <c r="Q40" s="8">
        <f>E40*0.03</f>
        <v>0</v>
      </c>
      <c r="R40" s="8">
        <f>2.136*F40</f>
        <v>0</v>
      </c>
      <c r="S40" s="8">
        <f>2.904*G40</f>
        <v>0</v>
      </c>
      <c r="T40" s="8">
        <f>3.312*H40</f>
        <v>0</v>
      </c>
      <c r="U40" s="8">
        <f>4.392*I40</f>
        <v>0</v>
      </c>
      <c r="V40" s="8">
        <f>SUM(R40:U40)</f>
        <v>0</v>
      </c>
      <c r="W40" s="8">
        <f>(Z40-(AA40-4*P41*V40)^0.5)/(2*P41)+Q40</f>
        <v>0</v>
      </c>
      <c r="X40" s="8">
        <f>IF(ISERROR(W40), "No Data", W40)</f>
        <v>0</v>
      </c>
      <c r="Z40" s="8">
        <f>24-(Q40*P41)</f>
        <v>24</v>
      </c>
      <c r="AA40" s="8">
        <f>Z40^2</f>
        <v>576</v>
      </c>
      <c r="AB40" s="8" t="str">
        <f>IF(SUM(R40:U40)=0,"ANALOG",IF(SUM(Q40,T40,U40)=0,"25",IF(SUM(Q40:S40)=0,"40",IF(AND(SUM(Q40:S40)&lt;&gt;0,SUM(T40:U40)=0),"13",IF(SUM(R40:U40)&lt;&gt;0,"17","FAIL")))))</f>
        <v>ANALOG</v>
      </c>
    </row>
    <row r="41" spans="1:29" s="8" customFormat="1" ht="15" customHeight="1" x14ac:dyDescent="0.25">
      <c r="A41" s="47"/>
      <c r="B41" s="76"/>
      <c r="C41" s="56"/>
      <c r="D41" s="56"/>
      <c r="E41" s="56"/>
      <c r="F41" s="56"/>
      <c r="G41" s="56"/>
      <c r="H41" s="56"/>
      <c r="I41" s="56"/>
      <c r="J41" s="56"/>
      <c r="K41" s="56"/>
      <c r="L41" s="111"/>
      <c r="M41" s="135"/>
      <c r="N41" s="51"/>
      <c r="O41" s="43" t="s">
        <v>61</v>
      </c>
      <c r="P41" s="5">
        <f>D40*VLOOKUP(C40,lists!A:B,2,FALSE)*2/100</f>
        <v>0.5</v>
      </c>
      <c r="X41" s="8">
        <f>IF(ISERROR(24-(W40*P41)),"No Data", 24-(W40*P41))</f>
        <v>24</v>
      </c>
    </row>
    <row r="42" spans="1:29" s="8" customFormat="1" ht="48.75" customHeight="1" x14ac:dyDescent="0.25">
      <c r="A42" s="47"/>
      <c r="B42" s="77" t="s">
        <v>42</v>
      </c>
      <c r="C42" s="95">
        <v>14</v>
      </c>
      <c r="D42" s="95">
        <v>100</v>
      </c>
      <c r="E42" s="95">
        <v>0</v>
      </c>
      <c r="F42" s="95">
        <v>0</v>
      </c>
      <c r="G42" s="95">
        <v>0</v>
      </c>
      <c r="H42" s="95">
        <v>0</v>
      </c>
      <c r="I42" s="95">
        <v>0</v>
      </c>
      <c r="J42" s="54">
        <f>IF(X42="No Data","NA",ROUND(X42,2))</f>
        <v>0</v>
      </c>
      <c r="K42" s="119" t="str">
        <f>IF(X42="No Data","NA",ROUND((X42/5.5*100),0))&amp;"%"</f>
        <v>0%</v>
      </c>
      <c r="L42" s="114">
        <f>IF(X43="No Data","NA",ROUND(X43,1))</f>
        <v>24</v>
      </c>
      <c r="M42" s="135"/>
      <c r="N42" s="51"/>
      <c r="O42" s="43" t="s">
        <v>14</v>
      </c>
      <c r="P42" s="5"/>
      <c r="Q42" s="8">
        <f>E42*0.03</f>
        <v>0</v>
      </c>
      <c r="R42" s="8">
        <f>2.136*F42</f>
        <v>0</v>
      </c>
      <c r="S42" s="8">
        <f>2.904*G42</f>
        <v>0</v>
      </c>
      <c r="T42" s="8">
        <f>3.312*H42</f>
        <v>0</v>
      </c>
      <c r="U42" s="8">
        <f>4.392*I42</f>
        <v>0</v>
      </c>
      <c r="V42" s="8">
        <f>SUM(R42:U42)</f>
        <v>0</v>
      </c>
      <c r="W42" s="8">
        <f>(Z42-(AA42-4*P43*V42)^0.5)/(2*P43)+Q42</f>
        <v>0</v>
      </c>
      <c r="X42" s="8">
        <f>IF(ISERROR(W42), "No Data", W42)</f>
        <v>0</v>
      </c>
      <c r="Z42" s="8">
        <f>24-(Q42*P43)</f>
        <v>24</v>
      </c>
      <c r="AA42" s="8">
        <f>Z42^2</f>
        <v>576</v>
      </c>
      <c r="AB42" s="8" t="str">
        <f>IF(SUM(R42:U42)=0,"ANALOG",IF(SUM(Q42,T42,U42)=0,"25",IF(SUM(Q42:S42)=0,"40",IF(AND(SUM(Q42:S42)&lt;&gt;0,SUM(T42:U42)=0),"13",IF(SUM(R42:U42)&lt;&gt;0,"17","FAIL")))))</f>
        <v>ANALOG</v>
      </c>
    </row>
    <row r="43" spans="1:29" ht="48.75" customHeight="1" x14ac:dyDescent="0.25">
      <c r="A43" s="44"/>
      <c r="B43" s="78"/>
      <c r="C43" s="97"/>
      <c r="D43" s="79" t="s">
        <v>45</v>
      </c>
      <c r="E43" s="97">
        <f>SUM(E38:E42)</f>
        <v>0</v>
      </c>
      <c r="F43" s="97">
        <f t="shared" ref="F43:I43" si="4">SUM(F38:F42)</f>
        <v>0</v>
      </c>
      <c r="G43" s="97">
        <f t="shared" si="4"/>
        <v>0</v>
      </c>
      <c r="H43" s="97">
        <f t="shared" si="4"/>
        <v>0</v>
      </c>
      <c r="I43" s="97">
        <f t="shared" si="4"/>
        <v>0</v>
      </c>
      <c r="J43" s="79">
        <f>IF(COUNTIF(J38:J42,"NA"),"NA",SUM(J38:J42))</f>
        <v>0</v>
      </c>
      <c r="K43" s="120" t="str">
        <f>IF(COUNTIF(K38:K42,"NA%"),"NA",ROUND((J43/5.5*100),0))&amp;"%"</f>
        <v>0%</v>
      </c>
      <c r="L43" s="115">
        <f>IF(COUNTIF(L38:L42,"NA"),"NA",MIN(L38:L42))</f>
        <v>24</v>
      </c>
      <c r="M43" s="136"/>
      <c r="N43" s="46"/>
      <c r="O43" s="43" t="s">
        <v>61</v>
      </c>
      <c r="P43" s="5">
        <f>D42*VLOOKUP(C42,lists!A:B,2,FALSE)*2/100</f>
        <v>0.5</v>
      </c>
      <c r="Q43" s="8"/>
      <c r="R43" s="8"/>
      <c r="S43" s="8"/>
      <c r="T43" s="8"/>
      <c r="U43" s="8"/>
      <c r="V43" s="8"/>
      <c r="W43" s="8"/>
      <c r="X43" s="8">
        <f>IF(ISERROR(24-(W42*P43)),"No Data", 24-(W42*P43))</f>
        <v>24</v>
      </c>
      <c r="Y43" s="8"/>
      <c r="Z43" s="8"/>
      <c r="AA43" s="8"/>
      <c r="AB43" s="8"/>
      <c r="AC43" s="8"/>
    </row>
    <row r="44" spans="1:29" ht="35.1" customHeight="1" x14ac:dyDescent="0.25">
      <c r="A44" s="44"/>
      <c r="B44" s="42"/>
      <c r="C44" s="42"/>
      <c r="D44" s="42"/>
      <c r="E44" s="42"/>
      <c r="F44" s="42"/>
      <c r="G44" s="42"/>
      <c r="H44" s="42"/>
      <c r="I44" s="42"/>
      <c r="J44" s="42"/>
      <c r="K44" s="42"/>
      <c r="L44" s="42"/>
      <c r="M44" s="44"/>
      <c r="N44" s="46"/>
    </row>
    <row r="45" spans="1:29" s="8" customFormat="1" ht="30" x14ac:dyDescent="0.3">
      <c r="A45" s="47"/>
      <c r="B45" s="80" t="s">
        <v>32</v>
      </c>
      <c r="C45" s="60" t="s">
        <v>8</v>
      </c>
      <c r="D45" s="60" t="s">
        <v>12</v>
      </c>
      <c r="E45" s="60" t="s">
        <v>9</v>
      </c>
      <c r="F45" s="60" t="s">
        <v>66</v>
      </c>
      <c r="G45" s="60" t="s">
        <v>67</v>
      </c>
      <c r="H45" s="60" t="s">
        <v>68</v>
      </c>
      <c r="I45" s="60" t="s">
        <v>71</v>
      </c>
      <c r="J45" s="60" t="s">
        <v>43</v>
      </c>
      <c r="K45" s="60" t="s">
        <v>44</v>
      </c>
      <c r="L45" s="60" t="s">
        <v>46</v>
      </c>
      <c r="M45" s="61" t="s">
        <v>26</v>
      </c>
      <c r="N45" s="51"/>
      <c r="O45" s="43"/>
      <c r="P45" s="5"/>
      <c r="Q45" s="43" t="s">
        <v>52</v>
      </c>
      <c r="R45" s="43" t="s">
        <v>53</v>
      </c>
      <c r="S45" s="43" t="s">
        <v>54</v>
      </c>
      <c r="T45" s="43" t="s">
        <v>55</v>
      </c>
      <c r="U45" s="43" t="s">
        <v>56</v>
      </c>
      <c r="V45" s="43" t="s">
        <v>57</v>
      </c>
      <c r="W45" s="43" t="s">
        <v>51</v>
      </c>
      <c r="X45" s="43" t="s">
        <v>62</v>
      </c>
      <c r="Y45" s="43" t="s">
        <v>58</v>
      </c>
      <c r="Z45" s="43" t="s">
        <v>63</v>
      </c>
      <c r="AA45" s="43" t="s">
        <v>65</v>
      </c>
      <c r="AB45" s="43" t="s">
        <v>59</v>
      </c>
      <c r="AC45" s="43" t="s">
        <v>60</v>
      </c>
    </row>
    <row r="46" spans="1:29" s="8" customFormat="1" ht="48.75" customHeight="1" x14ac:dyDescent="0.25">
      <c r="A46" s="47"/>
      <c r="B46" s="81" t="s">
        <v>41</v>
      </c>
      <c r="C46" s="104">
        <v>12</v>
      </c>
      <c r="D46" s="104">
        <v>100</v>
      </c>
      <c r="E46" s="104">
        <v>0</v>
      </c>
      <c r="F46" s="104">
        <v>0</v>
      </c>
      <c r="G46" s="104">
        <v>0</v>
      </c>
      <c r="H46" s="104">
        <v>0</v>
      </c>
      <c r="I46" s="104">
        <v>0</v>
      </c>
      <c r="J46" s="63">
        <f>IF(X46="No Data","NA",ROUND(X46,2))</f>
        <v>0</v>
      </c>
      <c r="K46" s="121" t="str">
        <f>IF(X46="No Data","NA",ROUND((X46/5.5*100),0))&amp;"%"</f>
        <v>0%</v>
      </c>
      <c r="L46" s="124">
        <f>IF(X47="No Data","NA",ROUND(X47,1))</f>
        <v>24</v>
      </c>
      <c r="M46" s="135" t="str">
        <f>IF(OR(Y46="FAIL",Y47="FAIL"),P71,IF(AND(Y46="CRITICAL",Y47="OK"),P72,IF(AND(Y46="OK",Y47="OK"),P73)))</f>
        <v>This setup meets the spec</v>
      </c>
      <c r="N46" s="51"/>
      <c r="O46" s="43" t="s">
        <v>14</v>
      </c>
      <c r="P46" s="5"/>
      <c r="Q46" s="8">
        <f>E46*0.03</f>
        <v>0</v>
      </c>
      <c r="R46" s="8">
        <f>2.136*F46</f>
        <v>0</v>
      </c>
      <c r="S46" s="8">
        <f>2.904*G46</f>
        <v>0</v>
      </c>
      <c r="T46" s="8">
        <f>3.312*H46</f>
        <v>0</v>
      </c>
      <c r="U46" s="8">
        <f>4.392*I46</f>
        <v>0</v>
      </c>
      <c r="V46" s="8">
        <f>SUM(R46:U46)</f>
        <v>0</v>
      </c>
      <c r="W46" s="8">
        <f>(Z46-(AA46-4*P47*V46)^0.5)/(2*P47)+Q46</f>
        <v>0</v>
      </c>
      <c r="X46" s="8">
        <f>IF(ISERROR(W46), "No Data", W46)</f>
        <v>0</v>
      </c>
      <c r="Y46" s="8" t="str">
        <f>IF(J51&gt;=5.5,"FAIL",IF(J51&gt;=5.01,"CRITICAL",IF(J51="NA","FAIL","OK")))</f>
        <v>OK</v>
      </c>
      <c r="Z46" s="8">
        <f>24-(Q46*P47)</f>
        <v>24</v>
      </c>
      <c r="AA46" s="8">
        <f>Z46^2</f>
        <v>576</v>
      </c>
      <c r="AB46" s="8" t="str">
        <f>IF(SUM(R46:U46)=0,"ANALOG",IF(SUM(Q46,T46,U46)=0,"25",IF(SUM(Q46:S46)=0,"40",IF(AND(SUM(Q46:S46)&lt;&gt;0,SUM(T46:U46)=0),"13",IF(SUM(R46:U46)&lt;&gt;0,"17","FAIL")))))</f>
        <v>ANALOG</v>
      </c>
      <c r="AC46" s="8" t="str">
        <f>IF(AND(AB46=AB48,AB48=AB50),AB46,IF(COUNTIF(AB46:AB50,"17"),"17",IF(COUNTIF(AB46:AB50,"40"),"40",IF(COUNTIF(AB46:AB50,"13"),"13",IF(COUNTIF(AB46:AB50,"25"),"25","FAIL")))))</f>
        <v>ANALOG</v>
      </c>
    </row>
    <row r="47" spans="1:29" s="8" customFormat="1" ht="15" customHeight="1" x14ac:dyDescent="0.25">
      <c r="A47" s="47"/>
      <c r="B47" s="71"/>
      <c r="C47" s="82"/>
      <c r="D47" s="82"/>
      <c r="E47" s="82"/>
      <c r="F47" s="82"/>
      <c r="G47" s="82"/>
      <c r="H47" s="82"/>
      <c r="I47" s="82"/>
      <c r="J47" s="82"/>
      <c r="K47" s="82"/>
      <c r="L47" s="112"/>
      <c r="M47" s="135"/>
      <c r="N47" s="51"/>
      <c r="O47" s="43" t="s">
        <v>61</v>
      </c>
      <c r="P47" s="5">
        <f>D46*VLOOKUP(C46,lists!A:B,2,FALSE)*2/100</f>
        <v>0.32</v>
      </c>
      <c r="X47" s="8">
        <f>IF(ISERROR(24-(W46*P47)),"No Data", 24-(W46*P47))</f>
        <v>24</v>
      </c>
      <c r="Y47" s="8" t="str">
        <f>IF(L51="NA","FAIL",IF(AND(AC46="ANALOG",L51&gt;9),"OK",IF(AND(AC46="25",L51&gt;13),"OK",IF(AND(AC46="40",L51&gt;17),"OK",IF(AND(AC46="13",L51&gt;13),"OK",IF(AND(AC46="17",L51&gt;17),"OK",IF(AND(AC46="FAIL",L51&gt;17),"OK","FAIL")))))))</f>
        <v>OK</v>
      </c>
    </row>
    <row r="48" spans="1:29" s="8" customFormat="1" ht="48.75" customHeight="1" x14ac:dyDescent="0.25">
      <c r="A48" s="47"/>
      <c r="B48" s="62" t="s">
        <v>40</v>
      </c>
      <c r="C48" s="99">
        <v>14</v>
      </c>
      <c r="D48" s="99">
        <v>100</v>
      </c>
      <c r="E48" s="99">
        <v>0</v>
      </c>
      <c r="F48" s="99">
        <v>0</v>
      </c>
      <c r="G48" s="99">
        <v>0</v>
      </c>
      <c r="H48" s="99">
        <v>0</v>
      </c>
      <c r="I48" s="99">
        <v>0</v>
      </c>
      <c r="J48" s="63">
        <f>IF(X48="No Data","NA",ROUND(X48,2))</f>
        <v>0</v>
      </c>
      <c r="K48" s="122" t="str">
        <f>IF(X48="No Data","NA",ROUND((X48/5.5*100),0))&amp;"%"</f>
        <v>0%</v>
      </c>
      <c r="L48" s="126">
        <f>IF(X49="No Data","NA",ROUND(X49,1))</f>
        <v>24</v>
      </c>
      <c r="M48" s="135"/>
      <c r="N48" s="51"/>
      <c r="O48" s="43" t="s">
        <v>14</v>
      </c>
      <c r="P48" s="5"/>
      <c r="Q48" s="8">
        <f>E48*0.03</f>
        <v>0</v>
      </c>
      <c r="R48" s="8">
        <f>2.136*F48</f>
        <v>0</v>
      </c>
      <c r="S48" s="8">
        <f>2.904*G48</f>
        <v>0</v>
      </c>
      <c r="T48" s="8">
        <f>3.312*H48</f>
        <v>0</v>
      </c>
      <c r="U48" s="8">
        <f>4.392*I48</f>
        <v>0</v>
      </c>
      <c r="V48" s="8">
        <f>SUM(R48:U48)</f>
        <v>0</v>
      </c>
      <c r="W48" s="8">
        <f>(Z48-(AA48-4*P49*V48)^0.5)/(2*P49)+Q48</f>
        <v>0</v>
      </c>
      <c r="X48" s="8">
        <f>IF(ISERROR(W48), "No Data", W48)</f>
        <v>0</v>
      </c>
      <c r="Z48" s="8">
        <f>24-(Q48*P49)</f>
        <v>24</v>
      </c>
      <c r="AA48" s="8">
        <f>Z48^2</f>
        <v>576</v>
      </c>
      <c r="AB48" s="8" t="str">
        <f>IF(SUM(R48:U48)=0,"ANALOG",IF(SUM(Q48,T48,U48)=0,"25",IF(SUM(Q48:S48)=0,"40",IF(AND(SUM(Q48:S48)&lt;&gt;0,SUM(T48:U48)=0),"13",IF(SUM(R48:U48)&lt;&gt;0,"17","FAIL")))))</f>
        <v>ANALOG</v>
      </c>
    </row>
    <row r="49" spans="1:29" s="8" customFormat="1" ht="15" customHeight="1" x14ac:dyDescent="0.25">
      <c r="A49" s="47"/>
      <c r="B49" s="71"/>
      <c r="C49" s="82"/>
      <c r="D49" s="82"/>
      <c r="E49" s="82"/>
      <c r="F49" s="82"/>
      <c r="G49" s="82"/>
      <c r="H49" s="82"/>
      <c r="I49" s="82"/>
      <c r="J49" s="82"/>
      <c r="K49" s="82"/>
      <c r="L49" s="112"/>
      <c r="M49" s="135"/>
      <c r="N49" s="51"/>
      <c r="O49" s="43" t="s">
        <v>61</v>
      </c>
      <c r="P49" s="5">
        <f>D48*VLOOKUP(C48,lists!A:B,2,FALSE)*2/100</f>
        <v>0.5</v>
      </c>
      <c r="X49" s="8">
        <f>IF(ISERROR(24-(W48*P49)),"No Data", 24-(W48*P49))</f>
        <v>24</v>
      </c>
    </row>
    <row r="50" spans="1:29" s="8" customFormat="1" ht="48.75" customHeight="1" x14ac:dyDescent="0.25">
      <c r="A50" s="47"/>
      <c r="B50" s="62" t="s">
        <v>42</v>
      </c>
      <c r="C50" s="99">
        <v>14</v>
      </c>
      <c r="D50" s="99">
        <v>100</v>
      </c>
      <c r="E50" s="99">
        <v>0</v>
      </c>
      <c r="F50" s="99">
        <v>0</v>
      </c>
      <c r="G50" s="99">
        <v>0</v>
      </c>
      <c r="H50" s="99">
        <v>0</v>
      </c>
      <c r="I50" s="99">
        <v>0</v>
      </c>
      <c r="J50" s="63">
        <f>IF(X50="No Data","NA",ROUND(X50,2))</f>
        <v>0</v>
      </c>
      <c r="K50" s="122" t="str">
        <f>IF(X50="No Data","NA",ROUND((X50/5.5*100),0))&amp;"%"</f>
        <v>0%</v>
      </c>
      <c r="L50" s="126">
        <f>IF(X51="No Data","NA",ROUND(X51,1))</f>
        <v>24</v>
      </c>
      <c r="M50" s="135"/>
      <c r="N50" s="51"/>
      <c r="O50" s="43" t="s">
        <v>14</v>
      </c>
      <c r="P50" s="5"/>
      <c r="Q50" s="8">
        <f>E50*0.03</f>
        <v>0</v>
      </c>
      <c r="R50" s="8">
        <f>2.136*F50</f>
        <v>0</v>
      </c>
      <c r="S50" s="8">
        <f>2.904*G50</f>
        <v>0</v>
      </c>
      <c r="T50" s="8">
        <f>3.312*H50</f>
        <v>0</v>
      </c>
      <c r="U50" s="8">
        <f>4.392*I50</f>
        <v>0</v>
      </c>
      <c r="V50" s="8">
        <f>SUM(R50:U50)</f>
        <v>0</v>
      </c>
      <c r="W50" s="8">
        <f>(Z50-(AA50-4*P51*V50)^0.5)/(2*P51)+Q50</f>
        <v>0</v>
      </c>
      <c r="X50" s="8">
        <f>IF(ISERROR(W50), "No Data", W50)</f>
        <v>0</v>
      </c>
      <c r="Z50" s="8">
        <f>24-(Q50*P51)</f>
        <v>24</v>
      </c>
      <c r="AA50" s="8">
        <f>Z50^2</f>
        <v>576</v>
      </c>
      <c r="AB50" s="8" t="str">
        <f>IF(SUM(R50:U50)=0,"ANALOG",IF(SUM(Q50,T50,U50)=0,"25",IF(SUM(Q50:S50)=0,"40",IF(AND(SUM(Q50:S50)&lt;&gt;0,SUM(T50:U50)=0),"13",IF(SUM(R50:U50)&lt;&gt;0,"17","FAIL")))))</f>
        <v>ANALOG</v>
      </c>
    </row>
    <row r="51" spans="1:29" s="8" customFormat="1" ht="48.75" customHeight="1" x14ac:dyDescent="0.25">
      <c r="A51" s="47"/>
      <c r="B51" s="72"/>
      <c r="C51" s="102"/>
      <c r="D51" s="103" t="s">
        <v>45</v>
      </c>
      <c r="E51" s="101">
        <f>SUM(E46:E50)</f>
        <v>0</v>
      </c>
      <c r="F51" s="101">
        <f>SUM(F46:F50)</f>
        <v>0</v>
      </c>
      <c r="G51" s="101">
        <f>SUM(G46:G50)</f>
        <v>0</v>
      </c>
      <c r="H51" s="101">
        <f>SUM(H46:H50)</f>
        <v>0</v>
      </c>
      <c r="I51" s="101">
        <v>0</v>
      </c>
      <c r="J51" s="73">
        <f>IF(COUNTIF(J46:J50,"NA"),"NA",SUM(J46:J50))</f>
        <v>0</v>
      </c>
      <c r="K51" s="123" t="str">
        <f>IF(COUNTIF(K46:K50,"NA%"),"NA",ROUND((J51/5.5*100),0))&amp;"%"</f>
        <v>0%</v>
      </c>
      <c r="L51" s="128">
        <f>IF(COUNTIF(L46:L50,"NA"),"NA",MIN(L46:L50))</f>
        <v>24</v>
      </c>
      <c r="M51" s="136"/>
      <c r="N51" s="51"/>
      <c r="O51" s="43" t="s">
        <v>61</v>
      </c>
      <c r="P51" s="5">
        <f>D50*VLOOKUP(C50,lists!A:B,2,FALSE)*2/100</f>
        <v>0.5</v>
      </c>
      <c r="X51" s="8">
        <f>IF(ISERROR(24-(W50*P51)),"No Data", 24-(W50*P51))</f>
        <v>24</v>
      </c>
    </row>
    <row r="52" spans="1:29" ht="35.1" customHeight="1" x14ac:dyDescent="0.25">
      <c r="A52" s="44"/>
      <c r="B52" s="42"/>
      <c r="C52" s="42"/>
      <c r="D52" s="42"/>
      <c r="E52" s="42"/>
      <c r="F52" s="42"/>
      <c r="G52" s="42"/>
      <c r="H52" s="42"/>
      <c r="I52" s="42"/>
      <c r="J52" s="42"/>
      <c r="K52" s="42"/>
      <c r="L52" s="42"/>
      <c r="M52" s="44"/>
      <c r="N52" s="46"/>
    </row>
    <row r="53" spans="1:29" s="8" customFormat="1" ht="30" x14ac:dyDescent="0.3">
      <c r="A53" s="47"/>
      <c r="B53" s="83" t="s">
        <v>33</v>
      </c>
      <c r="C53" s="49" t="s">
        <v>8</v>
      </c>
      <c r="D53" s="49" t="s">
        <v>12</v>
      </c>
      <c r="E53" s="49" t="s">
        <v>9</v>
      </c>
      <c r="F53" s="49" t="s">
        <v>66</v>
      </c>
      <c r="G53" s="49" t="s">
        <v>67</v>
      </c>
      <c r="H53" s="49" t="s">
        <v>68</v>
      </c>
      <c r="I53" s="49" t="s">
        <v>71</v>
      </c>
      <c r="J53" s="49" t="s">
        <v>43</v>
      </c>
      <c r="K53" s="49" t="s">
        <v>44</v>
      </c>
      <c r="L53" s="49" t="s">
        <v>46</v>
      </c>
      <c r="M53" s="50" t="s">
        <v>26</v>
      </c>
      <c r="N53" s="51"/>
      <c r="O53" s="43"/>
      <c r="P53" s="5"/>
      <c r="Q53" s="43" t="s">
        <v>52</v>
      </c>
      <c r="R53" s="43" t="s">
        <v>53</v>
      </c>
      <c r="S53" s="43" t="s">
        <v>54</v>
      </c>
      <c r="T53" s="43" t="s">
        <v>55</v>
      </c>
      <c r="U53" s="43" t="s">
        <v>56</v>
      </c>
      <c r="V53" s="43" t="s">
        <v>57</v>
      </c>
      <c r="W53" s="43" t="s">
        <v>51</v>
      </c>
      <c r="X53" s="43" t="s">
        <v>62</v>
      </c>
      <c r="Y53" s="43" t="s">
        <v>58</v>
      </c>
      <c r="Z53" s="43" t="s">
        <v>63</v>
      </c>
      <c r="AA53" s="43" t="s">
        <v>65</v>
      </c>
      <c r="AB53" s="43" t="s">
        <v>59</v>
      </c>
      <c r="AC53" s="43" t="s">
        <v>60</v>
      </c>
    </row>
    <row r="54" spans="1:29" s="8" customFormat="1" ht="48.75" customHeight="1" x14ac:dyDescent="0.25">
      <c r="A54" s="47"/>
      <c r="B54" s="84" t="s">
        <v>41</v>
      </c>
      <c r="C54" s="105">
        <v>14</v>
      </c>
      <c r="D54" s="105">
        <v>100</v>
      </c>
      <c r="E54" s="105">
        <v>0</v>
      </c>
      <c r="F54" s="105">
        <v>0</v>
      </c>
      <c r="G54" s="105">
        <v>0</v>
      </c>
      <c r="H54" s="105">
        <v>0</v>
      </c>
      <c r="I54" s="105">
        <v>0</v>
      </c>
      <c r="J54" s="54">
        <f>IF(X54="No Data","NA",ROUND(X54,2))</f>
        <v>0</v>
      </c>
      <c r="K54" s="118" t="str">
        <f>IF(X54="No Data","NA",ROUND((X54/5.5*100),0))&amp;"%"</f>
        <v>0%</v>
      </c>
      <c r="L54" s="113">
        <f>IF(X55="No Data","NA",ROUND(X55,1))</f>
        <v>24</v>
      </c>
      <c r="M54" s="135" t="str">
        <f>IF(OR(Y54="FAIL",Y55="FAIL"),P71,IF(AND(Y54="CRITICAL",Y55="OK"),P72,IF(AND(Y54="OK",Y55="OK"),P73)))</f>
        <v>This setup meets the spec</v>
      </c>
      <c r="N54" s="51"/>
      <c r="O54" s="43" t="s">
        <v>14</v>
      </c>
      <c r="P54" s="5"/>
      <c r="Q54" s="8">
        <f>E54*0.03</f>
        <v>0</v>
      </c>
      <c r="R54" s="8">
        <f>2.136*F54</f>
        <v>0</v>
      </c>
      <c r="S54" s="8">
        <f>2.904*G54</f>
        <v>0</v>
      </c>
      <c r="T54" s="8">
        <f>3.312*H54</f>
        <v>0</v>
      </c>
      <c r="U54" s="8">
        <f>4.392*I54</f>
        <v>0</v>
      </c>
      <c r="V54" s="8">
        <f>SUM(R54:U54)</f>
        <v>0</v>
      </c>
      <c r="W54" s="8">
        <f>(Z54-(AA54-4*P55*V54)^0.5)/(2*P55)+Q54</f>
        <v>0</v>
      </c>
      <c r="X54" s="8">
        <f>IF(ISERROR(W54), "No Data", W54)</f>
        <v>0</v>
      </c>
      <c r="Y54" s="8" t="str">
        <f>IF(J59&gt;=5.5,"FAIL",IF(J59&gt;=5.01,"CRITICAL",IF(J59="NA","FAIL","OK")))</f>
        <v>OK</v>
      </c>
      <c r="Z54" s="8">
        <f>24-(Q54*P55)</f>
        <v>24</v>
      </c>
      <c r="AA54" s="8">
        <f>Z54^2</f>
        <v>576</v>
      </c>
      <c r="AB54" s="8" t="str">
        <f>IF(SUM(R54:U54)=0,"ANALOG",IF(SUM(Q54,T54,U54)=0,"25",IF(SUM(Q54:S54)=0,"40",IF(AND(SUM(Q54:S54)&lt;&gt;0,SUM(T54:U54)=0),"13",IF(SUM(R54:U54)&lt;&gt;0,"17","FAIL")))))</f>
        <v>ANALOG</v>
      </c>
      <c r="AC54" s="8" t="str">
        <f>IF(AND(AB54=AB56,AB56=AB58),AB54,IF(COUNTIF(AB54:AB58,"17"),"17",IF(COUNTIF(AB54:AB58,"40"),"40",IF(COUNTIF(AB54:AB58,"13"),"13",IF(COUNTIF(AB54:AB58,"25"),"25","FAIL")))))</f>
        <v>ANALOG</v>
      </c>
    </row>
    <row r="55" spans="1:29" s="8" customFormat="1" ht="15" customHeight="1" x14ac:dyDescent="0.25">
      <c r="A55" s="47"/>
      <c r="B55" s="85"/>
      <c r="C55" s="106"/>
      <c r="D55" s="106"/>
      <c r="E55" s="106"/>
      <c r="F55" s="106"/>
      <c r="G55" s="106"/>
      <c r="H55" s="106"/>
      <c r="I55" s="106"/>
      <c r="J55" s="86"/>
      <c r="K55" s="116"/>
      <c r="L55" s="129"/>
      <c r="M55" s="135"/>
      <c r="N55" s="51"/>
      <c r="O55" s="43" t="s">
        <v>61</v>
      </c>
      <c r="P55" s="5">
        <f>D54*VLOOKUP(C54,lists!A:B,2,FALSE)*2/100</f>
        <v>0.5</v>
      </c>
      <c r="X55" s="8">
        <f>IF(ISERROR(24-(W54*P55)),"No Data", 24-(W54*P55))</f>
        <v>24</v>
      </c>
      <c r="Y55" s="8" t="str">
        <f>IF(L59="NA","FAIL",IF(AND(AC54="ANALOG",L59&gt;9),"OK",IF(AND(AC54="25",L59&gt;13),"OK",IF(AND(AC54="40",L59&gt;17),"OK",IF(AND(AC54="13",L59&gt;13),"OK",IF(AND(AC54="17",L59&gt;17),"OK",IF(AND(AC54="FAIL",L59&gt;17),"OK","FAIL")))))))</f>
        <v>OK</v>
      </c>
    </row>
    <row r="56" spans="1:29" s="8" customFormat="1" ht="48.75" customHeight="1" x14ac:dyDescent="0.25">
      <c r="A56" s="47"/>
      <c r="B56" s="77" t="s">
        <v>40</v>
      </c>
      <c r="C56" s="95">
        <v>14</v>
      </c>
      <c r="D56" s="95">
        <v>100</v>
      </c>
      <c r="E56" s="95">
        <v>0</v>
      </c>
      <c r="F56" s="95">
        <v>0</v>
      </c>
      <c r="G56" s="95">
        <v>0</v>
      </c>
      <c r="H56" s="95">
        <v>0</v>
      </c>
      <c r="I56" s="95">
        <v>0</v>
      </c>
      <c r="J56" s="54">
        <f>IF(X56="No Data","NA",ROUND(X56,2))</f>
        <v>0</v>
      </c>
      <c r="K56" s="119" t="str">
        <f>IF(X56="No Data","NA",ROUND((X56/5.5*100),0))&amp;"%"</f>
        <v>0%</v>
      </c>
      <c r="L56" s="114">
        <f>IF(X57="No Data","NA",ROUND(X57,1))</f>
        <v>24</v>
      </c>
      <c r="M56" s="135"/>
      <c r="N56" s="51"/>
      <c r="O56" s="43" t="s">
        <v>14</v>
      </c>
      <c r="P56" s="5"/>
      <c r="Q56" s="8">
        <f>E56*0.03</f>
        <v>0</v>
      </c>
      <c r="R56" s="8">
        <f>2.136*F56</f>
        <v>0</v>
      </c>
      <c r="S56" s="8">
        <f>2.904*G56</f>
        <v>0</v>
      </c>
      <c r="T56" s="8">
        <f>3.312*H56</f>
        <v>0</v>
      </c>
      <c r="U56" s="8">
        <f>4.392*I56</f>
        <v>0</v>
      </c>
      <c r="V56" s="8">
        <f>SUM(R56:U56)</f>
        <v>0</v>
      </c>
      <c r="W56" s="8">
        <f>(Z56-(AA56-4*P57*V56)^0.5)/(2*P57)+Q56</f>
        <v>0</v>
      </c>
      <c r="X56" s="8">
        <f>IF(ISERROR(W56), "No Data", W56)</f>
        <v>0</v>
      </c>
      <c r="Z56" s="8">
        <f>24-(Q56*P57)</f>
        <v>24</v>
      </c>
      <c r="AA56" s="8">
        <f>Z56^2</f>
        <v>576</v>
      </c>
      <c r="AB56" s="8" t="str">
        <f>IF(SUM(R56:U56)=0,"ANALOG",IF(SUM(Q56,T56,U56)=0,"25",IF(SUM(Q56:S56)=0,"40",IF(AND(SUM(Q56:S56)&lt;&gt;0,SUM(T56:U56)=0),"13",IF(SUM(R56:U56)&lt;&gt;0,"17","FAIL")))))</f>
        <v>ANALOG</v>
      </c>
    </row>
    <row r="57" spans="1:29" s="8" customFormat="1" ht="15" customHeight="1" x14ac:dyDescent="0.25">
      <c r="A57" s="47"/>
      <c r="B57" s="85"/>
      <c r="C57" s="106"/>
      <c r="D57" s="106"/>
      <c r="E57" s="106"/>
      <c r="F57" s="106"/>
      <c r="G57" s="106"/>
      <c r="H57" s="106"/>
      <c r="I57" s="106"/>
      <c r="J57" s="86"/>
      <c r="K57" s="116"/>
      <c r="L57" s="129"/>
      <c r="M57" s="135"/>
      <c r="N57" s="51"/>
      <c r="O57" s="43" t="s">
        <v>61</v>
      </c>
      <c r="P57" s="5">
        <f>D56*VLOOKUP(C56,lists!A:B,2,FALSE)*2/100</f>
        <v>0.5</v>
      </c>
      <c r="X57" s="8">
        <f>IF(ISERROR(24-(W56*P57)),"No Data", 24-(W56*P57))</f>
        <v>24</v>
      </c>
    </row>
    <row r="58" spans="1:29" s="8" customFormat="1" ht="48.75" customHeight="1" x14ac:dyDescent="0.25">
      <c r="A58" s="47"/>
      <c r="B58" s="77" t="s">
        <v>42</v>
      </c>
      <c r="C58" s="95">
        <v>14</v>
      </c>
      <c r="D58" s="95">
        <v>100</v>
      </c>
      <c r="E58" s="95">
        <v>0</v>
      </c>
      <c r="F58" s="95">
        <v>0</v>
      </c>
      <c r="G58" s="95">
        <v>0</v>
      </c>
      <c r="H58" s="95">
        <v>0</v>
      </c>
      <c r="I58" s="95">
        <v>0</v>
      </c>
      <c r="J58" s="54">
        <f>IF(X58="No Data","NA",ROUND(X58,2))</f>
        <v>0</v>
      </c>
      <c r="K58" s="119" t="str">
        <f>IF(X58="No Data","NA",ROUND((X58/5.5*100),0))&amp;"%"</f>
        <v>0%</v>
      </c>
      <c r="L58" s="114">
        <f>IF(X59="No Data","NA",ROUND(X59,1))</f>
        <v>24</v>
      </c>
      <c r="M58" s="135"/>
      <c r="N58" s="51"/>
      <c r="O58" s="43" t="s">
        <v>14</v>
      </c>
      <c r="P58" s="5"/>
      <c r="Q58" s="8">
        <f>E58*0.03</f>
        <v>0</v>
      </c>
      <c r="R58" s="8">
        <f>2.136*F58</f>
        <v>0</v>
      </c>
      <c r="S58" s="8">
        <f>2.904*G58</f>
        <v>0</v>
      </c>
      <c r="T58" s="8">
        <f>3.312*H58</f>
        <v>0</v>
      </c>
      <c r="U58" s="8">
        <f>4.392*I58</f>
        <v>0</v>
      </c>
      <c r="V58" s="8">
        <f>SUM(R58:U58)</f>
        <v>0</v>
      </c>
      <c r="W58" s="8">
        <f>(Z58-(AA58-4*P59*V58)^0.5)/(2*P59)+Q58</f>
        <v>0</v>
      </c>
      <c r="X58" s="8">
        <f>IF(ISERROR(W58), "No Data", W58)</f>
        <v>0</v>
      </c>
      <c r="Z58" s="8">
        <f>24-(Q58*P59)</f>
        <v>24</v>
      </c>
      <c r="AA58" s="8">
        <f>Z58^2</f>
        <v>576</v>
      </c>
      <c r="AB58" s="8" t="str">
        <f>IF(SUM(R58:U58)=0,"ANALOG",IF(SUM(Q58,T58,U58)=0,"25",IF(SUM(Q58:S58)=0,"40",IF(AND(SUM(Q58:S58)&lt;&gt;0,SUM(T58:U58)=0),"13",IF(SUM(R58:U58)&lt;&gt;0,"17","FAIL")))))</f>
        <v>ANALOG</v>
      </c>
    </row>
    <row r="59" spans="1:29" ht="48.75" customHeight="1" x14ac:dyDescent="0.25">
      <c r="A59" s="44"/>
      <c r="B59" s="78"/>
      <c r="C59" s="97"/>
      <c r="D59" s="79" t="s">
        <v>45</v>
      </c>
      <c r="E59" s="97">
        <f>SUM(E54:E58)</f>
        <v>0</v>
      </c>
      <c r="F59" s="97">
        <f t="shared" ref="F59:I59" si="5">SUM(F54:F58)</f>
        <v>0</v>
      </c>
      <c r="G59" s="97">
        <f t="shared" si="5"/>
        <v>0</v>
      </c>
      <c r="H59" s="97">
        <f t="shared" si="5"/>
        <v>0</v>
      </c>
      <c r="I59" s="97">
        <f t="shared" si="5"/>
        <v>0</v>
      </c>
      <c r="J59" s="87">
        <f>IF(COUNTIF(J54:J58,"NA"),"NA",SUM(J54:J58))</f>
        <v>0</v>
      </c>
      <c r="K59" s="120" t="str">
        <f>IF(COUNTIF(K54:K58,"NA%"),"NA",ROUND((J59/5.5*100),0))&amp;"%"</f>
        <v>0%</v>
      </c>
      <c r="L59" s="115">
        <f>IF(COUNTIF(L54:L58,"NA"),"NA",MIN(L54:L58))</f>
        <v>24</v>
      </c>
      <c r="M59" s="136"/>
      <c r="N59" s="46"/>
      <c r="O59" s="43" t="s">
        <v>61</v>
      </c>
      <c r="P59" s="5">
        <f>D58*VLOOKUP(C58,lists!A:B,2,FALSE)*2/100</f>
        <v>0.5</v>
      </c>
      <c r="Q59" s="8"/>
      <c r="R59" s="8"/>
      <c r="S59" s="8"/>
      <c r="T59" s="8"/>
      <c r="U59" s="8"/>
      <c r="V59" s="8"/>
      <c r="W59" s="8"/>
      <c r="X59" s="8">
        <f>IF(ISERROR(24-(W58*P59)),"No Data", 24-(W58*P59))</f>
        <v>24</v>
      </c>
      <c r="Y59" s="8"/>
      <c r="Z59" s="8"/>
      <c r="AA59" s="8"/>
      <c r="AB59" s="8"/>
      <c r="AC59" s="8"/>
    </row>
    <row r="60" spans="1:29" ht="35.1" customHeight="1" x14ac:dyDescent="0.25">
      <c r="A60" s="44"/>
      <c r="B60" s="42"/>
      <c r="C60" s="42"/>
      <c r="D60" s="42"/>
      <c r="E60" s="42"/>
      <c r="F60" s="42"/>
      <c r="G60" s="42"/>
      <c r="H60" s="42"/>
      <c r="I60" s="42"/>
      <c r="J60" s="42"/>
      <c r="K60" s="42"/>
      <c r="L60" s="42"/>
      <c r="M60" s="44"/>
      <c r="N60" s="46"/>
    </row>
    <row r="61" spans="1:29" s="8" customFormat="1" ht="30" x14ac:dyDescent="0.3">
      <c r="A61" s="47"/>
      <c r="B61" s="80" t="s">
        <v>34</v>
      </c>
      <c r="C61" s="60" t="s">
        <v>8</v>
      </c>
      <c r="D61" s="60" t="s">
        <v>12</v>
      </c>
      <c r="E61" s="60" t="s">
        <v>9</v>
      </c>
      <c r="F61" s="60" t="s">
        <v>66</v>
      </c>
      <c r="G61" s="60" t="s">
        <v>67</v>
      </c>
      <c r="H61" s="60" t="s">
        <v>68</v>
      </c>
      <c r="I61" s="60" t="s">
        <v>71</v>
      </c>
      <c r="J61" s="60" t="s">
        <v>43</v>
      </c>
      <c r="K61" s="60" t="s">
        <v>44</v>
      </c>
      <c r="L61" s="60" t="s">
        <v>46</v>
      </c>
      <c r="M61" s="61" t="s">
        <v>26</v>
      </c>
      <c r="N61" s="51"/>
      <c r="O61" s="43"/>
      <c r="P61" s="5"/>
      <c r="Q61" s="43" t="s">
        <v>52</v>
      </c>
      <c r="R61" s="43" t="s">
        <v>53</v>
      </c>
      <c r="S61" s="43" t="s">
        <v>54</v>
      </c>
      <c r="T61" s="43" t="s">
        <v>55</v>
      </c>
      <c r="U61" s="43" t="s">
        <v>56</v>
      </c>
      <c r="V61" s="43" t="s">
        <v>57</v>
      </c>
      <c r="W61" s="43" t="s">
        <v>51</v>
      </c>
      <c r="X61" s="43" t="s">
        <v>62</v>
      </c>
      <c r="Y61" s="43" t="s">
        <v>58</v>
      </c>
      <c r="Z61" s="43" t="s">
        <v>63</v>
      </c>
      <c r="AA61" s="43" t="s">
        <v>65</v>
      </c>
      <c r="AB61" s="43" t="s">
        <v>59</v>
      </c>
      <c r="AC61" s="43" t="s">
        <v>60</v>
      </c>
    </row>
    <row r="62" spans="1:29" s="8" customFormat="1" ht="48.75" customHeight="1" x14ac:dyDescent="0.25">
      <c r="A62" s="47"/>
      <c r="B62" s="88" t="s">
        <v>41</v>
      </c>
      <c r="C62" s="104">
        <v>14</v>
      </c>
      <c r="D62" s="104">
        <v>100</v>
      </c>
      <c r="E62" s="104">
        <v>0</v>
      </c>
      <c r="F62" s="104">
        <v>0</v>
      </c>
      <c r="G62" s="104">
        <v>0</v>
      </c>
      <c r="H62" s="104">
        <v>0</v>
      </c>
      <c r="I62" s="104">
        <v>0</v>
      </c>
      <c r="J62" s="63">
        <f>IF(X62="No Data","NA",ROUND(X62,2))</f>
        <v>0</v>
      </c>
      <c r="K62" s="121" t="str">
        <f>IF(X62="No Data","NA",ROUND((X62/5.5*100),0))&amp;"%"</f>
        <v>0%</v>
      </c>
      <c r="L62" s="124">
        <f>IF(X63="No Data","NA",ROUND(X63,1))</f>
        <v>24</v>
      </c>
      <c r="M62" s="135" t="str">
        <f>IF(OR(Y62="FAIL",Y63="FAIL"),P71,IF(AND(Y62="CRITICAL",Y63="OK"),P72,IF(AND(Y62="OK",Y63="OK"),P73)))</f>
        <v>This setup meets the spec</v>
      </c>
      <c r="N62" s="51"/>
      <c r="O62" s="43" t="s">
        <v>14</v>
      </c>
      <c r="P62" s="5"/>
      <c r="Q62" s="8">
        <f>E62*0.03</f>
        <v>0</v>
      </c>
      <c r="R62" s="8">
        <f>2.136*F62</f>
        <v>0</v>
      </c>
      <c r="S62" s="8">
        <f>2.904*G62</f>
        <v>0</v>
      </c>
      <c r="T62" s="8">
        <f>3.312*H62</f>
        <v>0</v>
      </c>
      <c r="U62" s="8">
        <f>4.392*I62</f>
        <v>0</v>
      </c>
      <c r="V62" s="8">
        <f>SUM(R62:U62)</f>
        <v>0</v>
      </c>
      <c r="W62" s="8">
        <f>(Z62-(AA62-4*P63*V62)^0.5)/(2*P63)+Q62</f>
        <v>0</v>
      </c>
      <c r="X62" s="8">
        <f>IF(ISERROR(W62), "No Data", W62)</f>
        <v>0</v>
      </c>
      <c r="Y62" s="8" t="str">
        <f>IF(J67&gt;=5.5,"FAIL",IF(J67&gt;=5.01,"CRITICAL",IF(J67="NA","FAIL","OK")))</f>
        <v>OK</v>
      </c>
      <c r="Z62" s="8">
        <f>24-(Q62*P63)</f>
        <v>24</v>
      </c>
      <c r="AA62" s="8">
        <f>Z62^2</f>
        <v>576</v>
      </c>
      <c r="AB62" s="8" t="str">
        <f>IF(SUM(R62:U62)=0,"ANALOG",IF(SUM(Q62,T62,U62)=0,"25",IF(SUM(Q62:S62)=0,"40",IF(AND(SUM(Q62:S62)&lt;&gt;0,SUM(T62:U62)=0),"13",IF(SUM(R62:U62)&lt;&gt;0,"17","FAIL")))))</f>
        <v>ANALOG</v>
      </c>
      <c r="AC62" s="8" t="str">
        <f>IF(AND(AB62=AB64,AB64=AB66),AB62,IF(COUNTIF(AB62:AB66,"17"),"17",IF(COUNTIF(AB62:AB66,"40"),"40",IF(COUNTIF(AB62:AB66,"13"),"13",IF(COUNTIF(AB62:AB66,"25"),"25","FAIL")))))</f>
        <v>ANALOG</v>
      </c>
    </row>
    <row r="63" spans="1:29" s="8" customFormat="1" ht="15" customHeight="1" x14ac:dyDescent="0.25">
      <c r="A63" s="47"/>
      <c r="B63" s="89"/>
      <c r="C63" s="82"/>
      <c r="D63" s="82"/>
      <c r="E63" s="82"/>
      <c r="F63" s="82"/>
      <c r="G63" s="82"/>
      <c r="H63" s="82"/>
      <c r="I63" s="82"/>
      <c r="J63" s="82"/>
      <c r="K63" s="82"/>
      <c r="L63" s="112"/>
      <c r="M63" s="135"/>
      <c r="N63" s="51"/>
      <c r="O63" s="43" t="s">
        <v>61</v>
      </c>
      <c r="P63" s="5">
        <f>D62*VLOOKUP(C62,lists!A:B,2,FALSE)*2/100</f>
        <v>0.5</v>
      </c>
      <c r="X63" s="8">
        <f>IF(ISERROR(24-(W62*P63)),"No Data", 24-(W62*P63))</f>
        <v>24</v>
      </c>
      <c r="Y63" s="8" t="str">
        <f>IF(L67="NA","FAIL",IF(AND(AC62="ANALOG",L67&gt;9),"OK",IF(AND(AC62="25",L67&gt;13),"OK",IF(AND(AC62="40",L67&gt;17),"OK",IF(AND(AC62="13",L67&gt;13),"OK",IF(AND(AC62="17",L67&gt;17),"OK",IF(AND(AC62="FAIL",L67&gt;17),"OK","FAIL")))))))</f>
        <v>OK</v>
      </c>
    </row>
    <row r="64" spans="1:29" s="8" customFormat="1" ht="48.75" customHeight="1" x14ac:dyDescent="0.25">
      <c r="A64" s="47"/>
      <c r="B64" s="62" t="s">
        <v>40</v>
      </c>
      <c r="C64" s="99">
        <v>14</v>
      </c>
      <c r="D64" s="99">
        <v>100</v>
      </c>
      <c r="E64" s="99">
        <v>0</v>
      </c>
      <c r="F64" s="99">
        <v>0</v>
      </c>
      <c r="G64" s="99">
        <v>0</v>
      </c>
      <c r="H64" s="99">
        <v>0</v>
      </c>
      <c r="I64" s="99">
        <v>0</v>
      </c>
      <c r="J64" s="63">
        <f>IF(X64="No Data","NA",ROUND(X64,2))</f>
        <v>0</v>
      </c>
      <c r="K64" s="122" t="str">
        <f>IF(X64="No Data","NA",ROUND((X64/5.5*100),0))&amp;"%"</f>
        <v>0%</v>
      </c>
      <c r="L64" s="126">
        <f>IF(X65="No Data","NA",ROUND(X65,1))</f>
        <v>24</v>
      </c>
      <c r="M64" s="135"/>
      <c r="N64" s="51"/>
      <c r="O64" s="43" t="s">
        <v>14</v>
      </c>
      <c r="P64" s="5"/>
      <c r="Q64" s="8">
        <f>E64*0.03</f>
        <v>0</v>
      </c>
      <c r="R64" s="8">
        <f>2.136*F64</f>
        <v>0</v>
      </c>
      <c r="S64" s="8">
        <f>2.904*G64</f>
        <v>0</v>
      </c>
      <c r="T64" s="8">
        <f>3.312*H64</f>
        <v>0</v>
      </c>
      <c r="U64" s="8">
        <f>4.392*I64</f>
        <v>0</v>
      </c>
      <c r="V64" s="8">
        <f>SUM(R64:U64)</f>
        <v>0</v>
      </c>
      <c r="W64" s="8">
        <f>(Z64-(AA64-4*P65*V64)^0.5)/(2*P65)+Q64</f>
        <v>0</v>
      </c>
      <c r="X64" s="8">
        <f>IF(ISERROR(W64), "No Data", W64)</f>
        <v>0</v>
      </c>
      <c r="Z64" s="8">
        <f>24-(Q64*P65)</f>
        <v>24</v>
      </c>
      <c r="AA64" s="8">
        <f>Z64^2</f>
        <v>576</v>
      </c>
      <c r="AB64" s="8" t="str">
        <f>IF(SUM(R64:U64)=0,"ANALOG",IF(SUM(Q64,T64,U64)=0,"25",IF(SUM(Q64:S64)=0,"40",IF(AND(SUM(Q64:S64)&lt;&gt;0,SUM(T64:U64)=0),"13",IF(SUM(R64:U64)&lt;&gt;0,"17","FAIL")))))</f>
        <v>ANALOG</v>
      </c>
    </row>
    <row r="65" spans="1:28" s="8" customFormat="1" ht="15" customHeight="1" x14ac:dyDescent="0.25">
      <c r="A65" s="47"/>
      <c r="B65" s="89"/>
      <c r="C65" s="82"/>
      <c r="D65" s="82"/>
      <c r="E65" s="82"/>
      <c r="F65" s="82"/>
      <c r="G65" s="82"/>
      <c r="H65" s="82"/>
      <c r="I65" s="82"/>
      <c r="J65" s="82"/>
      <c r="K65" s="82"/>
      <c r="L65" s="112"/>
      <c r="M65" s="135"/>
      <c r="N65" s="51"/>
      <c r="O65" s="43" t="s">
        <v>61</v>
      </c>
      <c r="P65" s="5">
        <f>D64*VLOOKUP(C64,lists!A:B,2,FALSE)*2/100</f>
        <v>0.5</v>
      </c>
      <c r="X65" s="8">
        <f>IF(ISERROR(24-(W64*P65)),"No Data", 24-(W64*P65))</f>
        <v>24</v>
      </c>
    </row>
    <row r="66" spans="1:28" s="8" customFormat="1" ht="48.75" customHeight="1" x14ac:dyDescent="0.25">
      <c r="A66" s="47"/>
      <c r="B66" s="62" t="s">
        <v>42</v>
      </c>
      <c r="C66" s="99">
        <v>12</v>
      </c>
      <c r="D66" s="99">
        <v>100</v>
      </c>
      <c r="E66" s="99">
        <v>0</v>
      </c>
      <c r="F66" s="99">
        <v>0</v>
      </c>
      <c r="G66" s="99">
        <v>0</v>
      </c>
      <c r="H66" s="99">
        <v>0</v>
      </c>
      <c r="I66" s="99">
        <v>0</v>
      </c>
      <c r="J66" s="63">
        <f>IF(X66="No Data","NA",ROUND(X66,2))</f>
        <v>0</v>
      </c>
      <c r="K66" s="122" t="str">
        <f>IF(X66="No Data","NA",ROUND((X66/5.5*100),0))&amp;"%"</f>
        <v>0%</v>
      </c>
      <c r="L66" s="126">
        <f>IF(X67="No Data","NA",ROUND(X67,1))</f>
        <v>24</v>
      </c>
      <c r="M66" s="135"/>
      <c r="N66" s="51"/>
      <c r="O66" s="43" t="s">
        <v>14</v>
      </c>
      <c r="P66" s="5"/>
      <c r="Q66" s="8">
        <f>E66*0.03</f>
        <v>0</v>
      </c>
      <c r="R66" s="8">
        <f>2.136*F66</f>
        <v>0</v>
      </c>
      <c r="S66" s="8">
        <f>2.904*G66</f>
        <v>0</v>
      </c>
      <c r="T66" s="8">
        <f>3.312*H66</f>
        <v>0</v>
      </c>
      <c r="U66" s="8">
        <f>4.392*I66</f>
        <v>0</v>
      </c>
      <c r="V66" s="8">
        <f>SUM(R66:U66)</f>
        <v>0</v>
      </c>
      <c r="W66" s="8">
        <f>(Z66-(AA66-4*P67*V66)^0.5)/(2*P67)+Q66</f>
        <v>0</v>
      </c>
      <c r="X66" s="8">
        <f>IF(ISERROR(W66), "No Data", W66)</f>
        <v>0</v>
      </c>
      <c r="Z66" s="8">
        <f>24-(Q66*P67)</f>
        <v>24</v>
      </c>
      <c r="AA66" s="8">
        <f>Z66^2</f>
        <v>576</v>
      </c>
      <c r="AB66" s="8" t="str">
        <f>IF(SUM(R66:U66)=0,"ANALOG",IF(SUM(Q66,T66,U66)=0,"25",IF(SUM(Q66:S66)=0,"40",IF(AND(SUM(Q66:S66)&lt;&gt;0,SUM(T66:U66)=0),"13",IF(SUM(R66:U66)&lt;&gt;0,"17","FAIL")))))</f>
        <v>ANALOG</v>
      </c>
    </row>
    <row r="67" spans="1:28" s="8" customFormat="1" ht="48.75" customHeight="1" x14ac:dyDescent="0.25">
      <c r="A67" s="47"/>
      <c r="B67" s="66"/>
      <c r="C67" s="101"/>
      <c r="D67" s="73" t="s">
        <v>45</v>
      </c>
      <c r="E67" s="101">
        <f>SUM(E62:E66)</f>
        <v>0</v>
      </c>
      <c r="F67" s="101">
        <f t="shared" ref="F67:I67" si="6">SUM(F62:F66)</f>
        <v>0</v>
      </c>
      <c r="G67" s="101">
        <f t="shared" si="6"/>
        <v>0</v>
      </c>
      <c r="H67" s="101">
        <f t="shared" si="6"/>
        <v>0</v>
      </c>
      <c r="I67" s="101">
        <f t="shared" si="6"/>
        <v>0</v>
      </c>
      <c r="J67" s="73">
        <f>IF(COUNTIF(J62:J66,"NA"),"NA",SUM(J62:J66))</f>
        <v>0</v>
      </c>
      <c r="K67" s="123" t="str">
        <f>IF(COUNTIF(K62:K66,"NA%"),"NA",ROUND((J67/5.5*100),0))&amp;"%"</f>
        <v>0%</v>
      </c>
      <c r="L67" s="127">
        <f>IF(COUNTIF(L62:L66,"NA"),"NA",MIN(L62:L66))</f>
        <v>24</v>
      </c>
      <c r="M67" s="136"/>
      <c r="N67" s="51"/>
      <c r="O67" s="43" t="s">
        <v>61</v>
      </c>
      <c r="P67" s="5">
        <f>D66*VLOOKUP(C66,lists!A:B,2,FALSE)*2/100</f>
        <v>0.32</v>
      </c>
      <c r="X67" s="8">
        <f>IF(ISERROR(24-(W66*P67)),"No Data", 24-(W66*P67))</f>
        <v>24</v>
      </c>
    </row>
    <row r="68" spans="1:28" s="8" customFormat="1" ht="48.75" customHeight="1" x14ac:dyDescent="0.25">
      <c r="A68" s="47"/>
      <c r="B68" s="42"/>
      <c r="C68" s="42"/>
      <c r="D68" s="42"/>
      <c r="E68" s="42"/>
      <c r="F68" s="42"/>
      <c r="G68" s="42"/>
      <c r="H68" s="42"/>
      <c r="I68" s="42"/>
      <c r="J68" s="42"/>
      <c r="K68" s="42"/>
      <c r="L68" s="46"/>
      <c r="M68" s="46"/>
      <c r="N68" s="51"/>
      <c r="O68" s="74"/>
    </row>
    <row r="69" spans="1:28" ht="58.5" customHeight="1" x14ac:dyDescent="0.25">
      <c r="A69" s="44"/>
      <c r="B69" s="42"/>
      <c r="C69" s="131" t="s">
        <v>50</v>
      </c>
      <c r="D69" s="132"/>
      <c r="E69" s="108" t="s">
        <v>9</v>
      </c>
      <c r="F69" s="109" t="s">
        <v>66</v>
      </c>
      <c r="G69" s="109" t="s">
        <v>72</v>
      </c>
      <c r="H69" s="109" t="s">
        <v>69</v>
      </c>
      <c r="I69" s="110" t="s">
        <v>70</v>
      </c>
      <c r="J69" s="42"/>
      <c r="K69" s="42"/>
      <c r="L69" s="46"/>
      <c r="M69" s="46"/>
      <c r="N69" s="46"/>
    </row>
    <row r="70" spans="1:28" ht="21" x14ac:dyDescent="0.35">
      <c r="A70" s="44"/>
      <c r="B70" s="42"/>
      <c r="C70" s="133"/>
      <c r="D70" s="134"/>
      <c r="E70" s="90">
        <f>SUM(E67,E59,E51,E43,E35,E27,E19,E11)</f>
        <v>0</v>
      </c>
      <c r="F70" s="91">
        <f>SUM(F67,F59,F51,F43,F35,F27,F19,F11)</f>
        <v>0</v>
      </c>
      <c r="G70" s="91">
        <f>SUM(G67,G59,G51,G43,G35,G27,G19,G11)</f>
        <v>0</v>
      </c>
      <c r="H70" s="91">
        <f>SUM(H67,H59,H51,H43,H35,H27,H19,H11)</f>
        <v>0</v>
      </c>
      <c r="I70" s="92">
        <f>SUM(I67,I59,I51,I43,I35,I27,I19,I11)</f>
        <v>0</v>
      </c>
      <c r="J70" s="42"/>
      <c r="K70" s="46"/>
      <c r="L70" s="46"/>
      <c r="M70" s="46"/>
      <c r="N70" s="46"/>
    </row>
    <row r="71" spans="1:28" x14ac:dyDescent="0.25">
      <c r="A71" s="44"/>
      <c r="B71" s="42"/>
      <c r="C71" s="42"/>
      <c r="D71" s="42"/>
      <c r="E71" s="46"/>
      <c r="F71" s="46"/>
      <c r="G71" s="46"/>
      <c r="H71" s="46"/>
      <c r="I71" s="46"/>
      <c r="J71" s="46"/>
      <c r="K71" s="46"/>
      <c r="L71" s="46"/>
      <c r="M71" s="46"/>
      <c r="N71" s="46"/>
      <c r="O71" s="43" t="s">
        <v>36</v>
      </c>
      <c r="P71" s="5" t="s">
        <v>47</v>
      </c>
    </row>
    <row r="72" spans="1:28" x14ac:dyDescent="0.25">
      <c r="A72" s="44"/>
      <c r="B72" s="42"/>
      <c r="C72" s="42"/>
      <c r="D72" s="42"/>
      <c r="E72" s="42"/>
      <c r="F72" s="46"/>
      <c r="G72" s="42"/>
      <c r="H72" s="42"/>
      <c r="I72" s="42"/>
      <c r="J72" s="42"/>
      <c r="K72" s="42"/>
      <c r="L72" s="46"/>
      <c r="M72" s="46"/>
      <c r="N72" s="46"/>
      <c r="O72" s="43" t="s">
        <v>37</v>
      </c>
      <c r="P72" s="5" t="s">
        <v>49</v>
      </c>
    </row>
    <row r="73" spans="1:28" x14ac:dyDescent="0.25">
      <c r="A73" s="44"/>
      <c r="B73" s="42"/>
      <c r="C73" s="42"/>
      <c r="D73" s="42"/>
      <c r="E73" s="42"/>
      <c r="F73" s="42"/>
      <c r="G73" s="42"/>
      <c r="H73" s="42"/>
      <c r="I73" s="42"/>
      <c r="J73" s="42"/>
      <c r="K73" s="42"/>
      <c r="L73" s="46"/>
      <c r="M73" s="46"/>
      <c r="N73" s="46"/>
      <c r="O73" s="43" t="s">
        <v>38</v>
      </c>
      <c r="P73" s="5" t="s">
        <v>39</v>
      </c>
    </row>
    <row r="74" spans="1:28" x14ac:dyDescent="0.25">
      <c r="A74" s="44"/>
      <c r="B74" s="42"/>
      <c r="C74" s="42"/>
      <c r="D74" s="42"/>
      <c r="E74" s="42"/>
      <c r="F74" s="42"/>
      <c r="G74" s="42"/>
      <c r="H74" s="42"/>
      <c r="I74" s="42"/>
      <c r="J74" s="42"/>
      <c r="K74" s="42"/>
      <c r="L74" s="46"/>
      <c r="M74" s="46"/>
      <c r="N74" s="46"/>
    </row>
    <row r="75" spans="1:28" x14ac:dyDescent="0.25">
      <c r="C75" s="94"/>
      <c r="D75" s="94"/>
      <c r="E75" s="94"/>
      <c r="F75" s="94"/>
      <c r="G75" s="94"/>
      <c r="H75" s="94"/>
      <c r="I75" s="94"/>
      <c r="L75" s="5"/>
      <c r="M75" s="5"/>
    </row>
    <row r="76" spans="1:28" x14ac:dyDescent="0.25">
      <c r="C76" s="94"/>
      <c r="D76" s="94"/>
      <c r="E76" s="94"/>
      <c r="F76" s="94"/>
      <c r="G76" s="94"/>
      <c r="H76" s="94"/>
      <c r="I76" s="94"/>
    </row>
    <row r="77" spans="1:28" x14ac:dyDescent="0.25">
      <c r="C77" s="94"/>
      <c r="D77" s="94"/>
      <c r="E77" s="94"/>
      <c r="F77" s="94"/>
      <c r="G77" s="94"/>
      <c r="H77" s="94"/>
      <c r="I77" s="94"/>
    </row>
    <row r="78" spans="1:28" x14ac:dyDescent="0.25">
      <c r="C78" s="94"/>
      <c r="D78" s="94"/>
      <c r="E78" s="94"/>
      <c r="F78" s="94"/>
      <c r="G78" s="94"/>
      <c r="H78" s="94"/>
      <c r="I78" s="94"/>
      <c r="M78" s="93"/>
    </row>
    <row r="79" spans="1:28" x14ac:dyDescent="0.25">
      <c r="C79" s="94"/>
      <c r="D79" s="94"/>
      <c r="E79" s="94"/>
      <c r="F79" s="94"/>
      <c r="G79" s="94"/>
      <c r="H79" s="94"/>
      <c r="I79" s="94"/>
    </row>
    <row r="80" spans="1:28" x14ac:dyDescent="0.25">
      <c r="C80" s="94"/>
      <c r="D80" s="94"/>
      <c r="E80" s="94"/>
      <c r="F80" s="94"/>
      <c r="G80" s="94"/>
      <c r="H80" s="94"/>
      <c r="I80" s="94"/>
    </row>
    <row r="81" spans="3:9" x14ac:dyDescent="0.25">
      <c r="C81" s="94"/>
      <c r="D81" s="94"/>
      <c r="E81" s="94"/>
      <c r="F81" s="94"/>
      <c r="G81" s="94"/>
      <c r="H81" s="94"/>
      <c r="I81" s="94"/>
    </row>
    <row r="82" spans="3:9" x14ac:dyDescent="0.25">
      <c r="C82" s="94"/>
      <c r="D82" s="94"/>
      <c r="E82" s="94"/>
      <c r="F82" s="94"/>
      <c r="G82" s="94"/>
      <c r="H82" s="94"/>
      <c r="I82" s="94"/>
    </row>
    <row r="83" spans="3:9" x14ac:dyDescent="0.25">
      <c r="C83" s="94"/>
      <c r="D83" s="94"/>
      <c r="E83" s="94"/>
      <c r="F83" s="94"/>
      <c r="G83" s="94"/>
      <c r="H83" s="94"/>
      <c r="I83" s="94"/>
    </row>
    <row r="84" spans="3:9" x14ac:dyDescent="0.25">
      <c r="C84" s="94"/>
      <c r="D84" s="94"/>
      <c r="E84" s="94"/>
      <c r="F84" s="94"/>
      <c r="G84" s="94"/>
      <c r="H84" s="94"/>
      <c r="I84" s="94"/>
    </row>
    <row r="85" spans="3:9" x14ac:dyDescent="0.25">
      <c r="C85" s="94"/>
      <c r="D85" s="94"/>
      <c r="E85" s="94"/>
      <c r="F85" s="94"/>
      <c r="G85" s="94"/>
      <c r="H85" s="94"/>
      <c r="I85" s="94"/>
    </row>
    <row r="86" spans="3:9" x14ac:dyDescent="0.25">
      <c r="C86" s="94"/>
      <c r="D86" s="94"/>
      <c r="E86" s="94"/>
      <c r="F86" s="94"/>
      <c r="G86" s="94"/>
      <c r="H86" s="94"/>
      <c r="I86" s="94"/>
    </row>
    <row r="87" spans="3:9" x14ac:dyDescent="0.25">
      <c r="C87" s="94"/>
      <c r="D87" s="94"/>
      <c r="E87" s="94"/>
      <c r="F87" s="94"/>
      <c r="G87" s="94"/>
      <c r="H87" s="94"/>
      <c r="I87" s="94"/>
    </row>
    <row r="88" spans="3:9" x14ac:dyDescent="0.25">
      <c r="C88" s="94"/>
      <c r="D88" s="94"/>
      <c r="E88" s="94"/>
      <c r="F88" s="94"/>
      <c r="G88" s="94"/>
      <c r="H88" s="94"/>
      <c r="I88" s="94"/>
    </row>
    <row r="89" spans="3:9" x14ac:dyDescent="0.25">
      <c r="C89" s="94"/>
      <c r="D89" s="94"/>
      <c r="E89" s="94"/>
      <c r="F89" s="94"/>
      <c r="G89" s="94"/>
      <c r="H89" s="94"/>
      <c r="I89" s="94"/>
    </row>
    <row r="90" spans="3:9" x14ac:dyDescent="0.25">
      <c r="C90" s="94"/>
      <c r="D90" s="94"/>
      <c r="E90" s="94"/>
      <c r="F90" s="94"/>
      <c r="G90" s="94"/>
      <c r="H90" s="94"/>
      <c r="I90" s="94"/>
    </row>
    <row r="91" spans="3:9" x14ac:dyDescent="0.25">
      <c r="C91" s="94"/>
      <c r="D91" s="94"/>
      <c r="E91" s="94"/>
      <c r="F91" s="94"/>
      <c r="G91" s="94"/>
      <c r="H91" s="94"/>
      <c r="I91" s="94"/>
    </row>
    <row r="92" spans="3:9" hidden="1" x14ac:dyDescent="0.25">
      <c r="C92" s="94"/>
      <c r="D92" s="94"/>
      <c r="E92" s="94"/>
      <c r="F92" s="94"/>
      <c r="G92" s="94"/>
      <c r="H92" s="94"/>
      <c r="I92" s="94"/>
    </row>
    <row r="93" spans="3:9" hidden="1" x14ac:dyDescent="0.25">
      <c r="C93" s="94"/>
      <c r="D93" s="94"/>
      <c r="E93" s="94"/>
      <c r="F93" s="94"/>
      <c r="G93" s="94"/>
      <c r="H93" s="94"/>
      <c r="I93" s="94"/>
    </row>
    <row r="94" spans="3:9" hidden="1" x14ac:dyDescent="0.25">
      <c r="C94" s="94"/>
      <c r="D94" s="94"/>
      <c r="E94" s="94"/>
      <c r="F94" s="94"/>
      <c r="G94" s="94"/>
      <c r="H94" s="94"/>
      <c r="I94" s="94"/>
    </row>
    <row r="95" spans="3:9" hidden="1" x14ac:dyDescent="0.25">
      <c r="C95" s="94"/>
      <c r="D95" s="94"/>
      <c r="E95" s="94"/>
      <c r="F95" s="94"/>
      <c r="G95" s="94"/>
      <c r="H95" s="94"/>
      <c r="I95" s="94"/>
    </row>
    <row r="96" spans="3:9" x14ac:dyDescent="0.25">
      <c r="C96" s="94"/>
      <c r="D96" s="94"/>
      <c r="E96" s="94"/>
      <c r="F96" s="94"/>
      <c r="G96" s="94"/>
      <c r="H96" s="94"/>
      <c r="I96" s="94"/>
    </row>
    <row r="97" spans="3:9" x14ac:dyDescent="0.25">
      <c r="C97" s="94"/>
      <c r="D97" s="94"/>
      <c r="E97" s="94"/>
      <c r="F97" s="94"/>
      <c r="G97" s="94"/>
      <c r="H97" s="94"/>
      <c r="I97" s="94"/>
    </row>
    <row r="98" spans="3:9" x14ac:dyDescent="0.25">
      <c r="C98" s="94"/>
      <c r="D98" s="94"/>
      <c r="E98" s="94"/>
      <c r="F98" s="94"/>
      <c r="G98" s="94"/>
      <c r="H98" s="94"/>
      <c r="I98" s="94"/>
    </row>
    <row r="99" spans="3:9" x14ac:dyDescent="0.25">
      <c r="C99" s="94"/>
      <c r="D99" s="94"/>
      <c r="E99" s="94"/>
      <c r="F99" s="94"/>
      <c r="G99" s="94"/>
      <c r="H99" s="94"/>
      <c r="I99" s="94"/>
    </row>
    <row r="100" spans="3:9" x14ac:dyDescent="0.25">
      <c r="C100" s="94"/>
      <c r="D100" s="94"/>
      <c r="E100" s="94"/>
      <c r="F100" s="94"/>
      <c r="G100" s="94"/>
      <c r="H100" s="94"/>
      <c r="I100" s="94"/>
    </row>
    <row r="101" spans="3:9" x14ac:dyDescent="0.25">
      <c r="C101" s="94"/>
      <c r="D101" s="94"/>
      <c r="E101" s="94"/>
      <c r="F101" s="94"/>
      <c r="G101" s="94"/>
      <c r="H101" s="94"/>
      <c r="I101" s="94"/>
    </row>
    <row r="102" spans="3:9" x14ac:dyDescent="0.25">
      <c r="C102" s="94"/>
      <c r="D102" s="94"/>
      <c r="E102" s="94"/>
      <c r="F102" s="94"/>
      <c r="G102" s="94"/>
      <c r="H102" s="94"/>
      <c r="I102" s="94"/>
    </row>
    <row r="103" spans="3:9" x14ac:dyDescent="0.25">
      <c r="C103" s="94"/>
      <c r="D103" s="94"/>
      <c r="E103" s="94"/>
      <c r="F103" s="94"/>
      <c r="G103" s="94"/>
      <c r="H103" s="94"/>
      <c r="I103" s="94"/>
    </row>
    <row r="104" spans="3:9" x14ac:dyDescent="0.25">
      <c r="C104" s="94"/>
      <c r="D104" s="94"/>
      <c r="E104" s="94"/>
      <c r="F104" s="94"/>
      <c r="G104" s="94"/>
      <c r="H104" s="94"/>
      <c r="I104" s="94"/>
    </row>
    <row r="105" spans="3:9" x14ac:dyDescent="0.25">
      <c r="C105" s="94"/>
      <c r="D105" s="94"/>
      <c r="E105" s="94"/>
      <c r="F105" s="94"/>
      <c r="G105" s="94"/>
      <c r="H105" s="94"/>
      <c r="I105" s="94"/>
    </row>
    <row r="106" spans="3:9" x14ac:dyDescent="0.25">
      <c r="C106" s="94"/>
      <c r="D106" s="94"/>
      <c r="E106" s="94"/>
      <c r="F106" s="94"/>
      <c r="G106" s="94"/>
      <c r="H106" s="94"/>
      <c r="I106" s="94"/>
    </row>
    <row r="107" spans="3:9" x14ac:dyDescent="0.25">
      <c r="C107" s="94"/>
      <c r="D107" s="94"/>
      <c r="E107" s="94"/>
      <c r="F107" s="94"/>
      <c r="G107" s="94"/>
      <c r="H107" s="94"/>
      <c r="I107" s="94"/>
    </row>
    <row r="108" spans="3:9" x14ac:dyDescent="0.25">
      <c r="C108" s="94"/>
      <c r="D108" s="94"/>
      <c r="E108" s="94"/>
      <c r="F108" s="94"/>
      <c r="G108" s="94"/>
      <c r="H108" s="94"/>
      <c r="I108" s="94"/>
    </row>
    <row r="109" spans="3:9" x14ac:dyDescent="0.25">
      <c r="C109" s="94"/>
      <c r="D109" s="94"/>
      <c r="E109" s="94"/>
      <c r="F109" s="94"/>
      <c r="G109" s="94"/>
      <c r="H109" s="94"/>
      <c r="I109" s="94"/>
    </row>
    <row r="110" spans="3:9" x14ac:dyDescent="0.25">
      <c r="C110" s="94"/>
      <c r="D110" s="94"/>
      <c r="E110" s="94"/>
      <c r="F110" s="94"/>
      <c r="G110" s="94"/>
      <c r="H110" s="94"/>
      <c r="I110" s="94"/>
    </row>
    <row r="111" spans="3:9" x14ac:dyDescent="0.25">
      <c r="C111" s="94"/>
      <c r="D111" s="94"/>
      <c r="E111" s="94"/>
      <c r="F111" s="94"/>
      <c r="G111" s="94"/>
      <c r="H111" s="94"/>
      <c r="I111" s="94"/>
    </row>
    <row r="112" spans="3:9" x14ac:dyDescent="0.25">
      <c r="C112" s="94"/>
      <c r="D112" s="94"/>
      <c r="E112" s="94"/>
      <c r="F112" s="94"/>
      <c r="G112" s="94"/>
      <c r="H112" s="94"/>
      <c r="I112" s="94"/>
    </row>
    <row r="113" spans="3:9" x14ac:dyDescent="0.25">
      <c r="C113" s="94"/>
      <c r="D113" s="94"/>
      <c r="E113" s="94"/>
      <c r="F113" s="94"/>
      <c r="G113" s="94"/>
      <c r="H113" s="94"/>
      <c r="I113" s="94"/>
    </row>
    <row r="114" spans="3:9" x14ac:dyDescent="0.25">
      <c r="C114" s="94"/>
      <c r="D114" s="94"/>
      <c r="E114" s="94"/>
      <c r="F114" s="94"/>
      <c r="G114" s="94"/>
      <c r="H114" s="94"/>
      <c r="I114" s="94"/>
    </row>
    <row r="115" spans="3:9" x14ac:dyDescent="0.25">
      <c r="C115" s="94"/>
      <c r="D115" s="94"/>
      <c r="E115" s="94"/>
      <c r="F115" s="94"/>
      <c r="G115" s="94"/>
      <c r="H115" s="94"/>
      <c r="I115" s="94"/>
    </row>
    <row r="116" spans="3:9" x14ac:dyDescent="0.25">
      <c r="C116" s="94"/>
      <c r="D116" s="94"/>
      <c r="E116" s="94"/>
      <c r="F116" s="94"/>
      <c r="G116" s="94"/>
      <c r="H116" s="94"/>
      <c r="I116" s="94"/>
    </row>
    <row r="117" spans="3:9" x14ac:dyDescent="0.25">
      <c r="C117" s="94"/>
      <c r="D117" s="94"/>
      <c r="E117" s="94"/>
      <c r="F117" s="94"/>
      <c r="G117" s="94"/>
      <c r="H117" s="94"/>
      <c r="I117" s="94"/>
    </row>
    <row r="118" spans="3:9" x14ac:dyDescent="0.25">
      <c r="C118" s="94"/>
      <c r="D118" s="94"/>
      <c r="E118" s="94"/>
      <c r="F118" s="94"/>
      <c r="G118" s="94"/>
      <c r="H118" s="94"/>
      <c r="I118" s="94"/>
    </row>
    <row r="119" spans="3:9" x14ac:dyDescent="0.25">
      <c r="C119" s="94"/>
      <c r="D119" s="94"/>
      <c r="E119" s="94"/>
      <c r="F119" s="94"/>
      <c r="G119" s="94"/>
      <c r="H119" s="94"/>
      <c r="I119" s="94"/>
    </row>
    <row r="120" spans="3:9" x14ac:dyDescent="0.25">
      <c r="C120" s="94"/>
      <c r="D120" s="94"/>
      <c r="E120" s="94"/>
      <c r="F120" s="94"/>
      <c r="G120" s="94"/>
      <c r="H120" s="94"/>
      <c r="I120" s="94"/>
    </row>
    <row r="121" spans="3:9" x14ac:dyDescent="0.25">
      <c r="C121" s="94"/>
      <c r="D121" s="94"/>
      <c r="E121" s="94"/>
      <c r="F121" s="94"/>
      <c r="G121" s="94"/>
      <c r="H121" s="94"/>
      <c r="I121" s="94"/>
    </row>
    <row r="122" spans="3:9" x14ac:dyDescent="0.25">
      <c r="C122" s="94"/>
      <c r="D122" s="94"/>
      <c r="E122" s="94"/>
      <c r="F122" s="94"/>
      <c r="G122" s="94"/>
      <c r="H122" s="94"/>
      <c r="I122" s="94"/>
    </row>
    <row r="123" spans="3:9" x14ac:dyDescent="0.25">
      <c r="C123" s="94"/>
      <c r="D123" s="94"/>
      <c r="E123" s="94"/>
      <c r="F123" s="94"/>
      <c r="G123" s="94"/>
      <c r="H123" s="94"/>
      <c r="I123" s="94"/>
    </row>
    <row r="124" spans="3:9" x14ac:dyDescent="0.25">
      <c r="C124" s="94"/>
      <c r="D124" s="94"/>
      <c r="E124" s="94"/>
      <c r="F124" s="94"/>
      <c r="G124" s="94"/>
      <c r="H124" s="94"/>
      <c r="I124" s="94"/>
    </row>
    <row r="125" spans="3:9" x14ac:dyDescent="0.25">
      <c r="C125" s="94"/>
      <c r="D125" s="94"/>
      <c r="E125" s="94"/>
      <c r="F125" s="94"/>
      <c r="G125" s="94"/>
      <c r="H125" s="94"/>
      <c r="I125" s="94"/>
    </row>
    <row r="126" spans="3:9" x14ac:dyDescent="0.25">
      <c r="C126" s="94"/>
      <c r="D126" s="94"/>
      <c r="E126" s="94"/>
      <c r="F126" s="94"/>
      <c r="G126" s="94"/>
      <c r="H126" s="94"/>
      <c r="I126" s="94"/>
    </row>
    <row r="127" spans="3:9" x14ac:dyDescent="0.25">
      <c r="C127" s="94"/>
      <c r="D127" s="94"/>
      <c r="E127" s="94"/>
      <c r="F127" s="94"/>
      <c r="G127" s="94"/>
      <c r="H127" s="94"/>
      <c r="I127" s="94"/>
    </row>
    <row r="128" spans="3:9" x14ac:dyDescent="0.25">
      <c r="C128" s="94"/>
      <c r="D128" s="94"/>
      <c r="E128" s="94"/>
      <c r="F128" s="94"/>
      <c r="G128" s="94"/>
      <c r="H128" s="94"/>
      <c r="I128" s="94"/>
    </row>
    <row r="129" spans="3:9" x14ac:dyDescent="0.25">
      <c r="C129" s="94"/>
      <c r="D129" s="94"/>
      <c r="E129" s="94"/>
      <c r="F129" s="94"/>
      <c r="G129" s="94"/>
      <c r="H129" s="94"/>
      <c r="I129" s="94"/>
    </row>
    <row r="130" spans="3:9" x14ac:dyDescent="0.25">
      <c r="C130" s="94"/>
      <c r="D130" s="94"/>
      <c r="E130" s="94"/>
      <c r="F130" s="94"/>
      <c r="G130" s="94"/>
      <c r="H130" s="94"/>
      <c r="I130" s="94"/>
    </row>
    <row r="131" spans="3:9" x14ac:dyDescent="0.25">
      <c r="C131" s="94"/>
      <c r="D131" s="94"/>
      <c r="E131" s="94"/>
      <c r="F131" s="94"/>
      <c r="G131" s="94"/>
      <c r="H131" s="94"/>
      <c r="I131" s="94"/>
    </row>
    <row r="132" spans="3:9" x14ac:dyDescent="0.25">
      <c r="C132" s="94"/>
      <c r="D132" s="94"/>
      <c r="E132" s="94"/>
      <c r="F132" s="94"/>
      <c r="G132" s="94"/>
      <c r="H132" s="94"/>
      <c r="I132" s="94"/>
    </row>
    <row r="133" spans="3:9" x14ac:dyDescent="0.25">
      <c r="C133" s="94"/>
      <c r="D133" s="94"/>
      <c r="E133" s="94"/>
      <c r="F133" s="94"/>
      <c r="G133" s="94"/>
      <c r="H133" s="94"/>
      <c r="I133" s="94"/>
    </row>
    <row r="134" spans="3:9" x14ac:dyDescent="0.25">
      <c r="C134" s="94"/>
      <c r="D134" s="94"/>
      <c r="E134" s="94"/>
      <c r="F134" s="94"/>
      <c r="G134" s="94"/>
      <c r="H134" s="94"/>
      <c r="I134" s="94"/>
    </row>
    <row r="135" spans="3:9" x14ac:dyDescent="0.25">
      <c r="C135" s="94"/>
      <c r="D135" s="94"/>
      <c r="E135" s="94"/>
      <c r="F135" s="94"/>
      <c r="G135" s="94"/>
      <c r="H135" s="94"/>
      <c r="I135" s="94"/>
    </row>
    <row r="136" spans="3:9" x14ac:dyDescent="0.25">
      <c r="C136" s="94"/>
      <c r="D136" s="94"/>
      <c r="E136" s="94"/>
      <c r="F136" s="94"/>
      <c r="G136" s="94"/>
      <c r="H136" s="94"/>
      <c r="I136" s="94"/>
    </row>
    <row r="137" spans="3:9" x14ac:dyDescent="0.25">
      <c r="C137" s="94"/>
      <c r="D137" s="94"/>
      <c r="E137" s="94"/>
      <c r="F137" s="94"/>
      <c r="G137" s="94"/>
      <c r="H137" s="94"/>
      <c r="I137" s="94"/>
    </row>
    <row r="138" spans="3:9" x14ac:dyDescent="0.25">
      <c r="C138" s="94"/>
      <c r="D138" s="94"/>
      <c r="E138" s="94"/>
      <c r="F138" s="94"/>
      <c r="G138" s="94"/>
      <c r="H138" s="94"/>
      <c r="I138" s="94"/>
    </row>
    <row r="139" spans="3:9" x14ac:dyDescent="0.25">
      <c r="C139" s="94"/>
      <c r="D139" s="94"/>
      <c r="E139" s="94"/>
      <c r="F139" s="94"/>
      <c r="G139" s="94"/>
      <c r="H139" s="94"/>
      <c r="I139" s="94"/>
    </row>
    <row r="140" spans="3:9" x14ac:dyDescent="0.25">
      <c r="C140" s="94"/>
      <c r="D140" s="94"/>
      <c r="E140" s="94"/>
      <c r="F140" s="94"/>
      <c r="G140" s="94"/>
      <c r="H140" s="94"/>
      <c r="I140" s="94"/>
    </row>
    <row r="141" spans="3:9" x14ac:dyDescent="0.25">
      <c r="C141" s="94"/>
      <c r="D141" s="94"/>
      <c r="E141" s="94"/>
      <c r="F141" s="94"/>
      <c r="G141" s="94"/>
      <c r="H141" s="94"/>
      <c r="I141" s="94"/>
    </row>
    <row r="142" spans="3:9" x14ac:dyDescent="0.25">
      <c r="C142" s="94"/>
      <c r="D142" s="94"/>
      <c r="E142" s="94"/>
      <c r="F142" s="94"/>
      <c r="G142" s="94"/>
      <c r="H142" s="94"/>
      <c r="I142" s="94"/>
    </row>
    <row r="143" spans="3:9" x14ac:dyDescent="0.25">
      <c r="C143" s="94"/>
      <c r="D143" s="94"/>
      <c r="E143" s="94"/>
      <c r="F143" s="94"/>
      <c r="G143" s="94"/>
      <c r="H143" s="94"/>
      <c r="I143" s="94"/>
    </row>
    <row r="144" spans="3:9" x14ac:dyDescent="0.25">
      <c r="C144" s="94"/>
      <c r="D144" s="94"/>
      <c r="E144" s="94"/>
      <c r="F144" s="94"/>
      <c r="G144" s="94"/>
      <c r="H144" s="94"/>
      <c r="I144" s="94"/>
    </row>
    <row r="145" spans="3:9" x14ac:dyDescent="0.25">
      <c r="C145" s="94"/>
      <c r="D145" s="94"/>
      <c r="E145" s="94"/>
      <c r="F145" s="94"/>
      <c r="G145" s="94"/>
      <c r="H145" s="94"/>
      <c r="I145" s="94"/>
    </row>
    <row r="146" spans="3:9" x14ac:dyDescent="0.25">
      <c r="C146" s="94"/>
      <c r="D146" s="94"/>
      <c r="E146" s="94"/>
      <c r="F146" s="94"/>
      <c r="G146" s="94"/>
      <c r="H146" s="94"/>
      <c r="I146" s="94"/>
    </row>
    <row r="147" spans="3:9" x14ac:dyDescent="0.25">
      <c r="C147" s="94"/>
      <c r="D147" s="94"/>
      <c r="E147" s="94"/>
      <c r="F147" s="94"/>
      <c r="G147" s="94"/>
      <c r="H147" s="94"/>
      <c r="I147" s="94"/>
    </row>
    <row r="148" spans="3:9" x14ac:dyDescent="0.25">
      <c r="C148" s="94"/>
      <c r="D148" s="94"/>
      <c r="E148" s="94"/>
      <c r="F148" s="94"/>
      <c r="G148" s="94"/>
      <c r="H148" s="94"/>
      <c r="I148" s="94"/>
    </row>
    <row r="149" spans="3:9" x14ac:dyDescent="0.25">
      <c r="C149" s="94"/>
      <c r="D149" s="94"/>
      <c r="E149" s="94"/>
      <c r="F149" s="94"/>
      <c r="G149" s="94"/>
      <c r="H149" s="94"/>
      <c r="I149" s="94"/>
    </row>
    <row r="150" spans="3:9" x14ac:dyDescent="0.25">
      <c r="C150" s="94"/>
      <c r="D150" s="94"/>
      <c r="E150" s="94"/>
      <c r="F150" s="94"/>
      <c r="G150" s="94"/>
      <c r="H150" s="94"/>
      <c r="I150" s="94"/>
    </row>
    <row r="151" spans="3:9" x14ac:dyDescent="0.25">
      <c r="C151" s="94"/>
      <c r="D151" s="94"/>
      <c r="E151" s="94"/>
      <c r="F151" s="94"/>
      <c r="G151" s="94"/>
      <c r="H151" s="94"/>
      <c r="I151" s="94"/>
    </row>
    <row r="152" spans="3:9" x14ac:dyDescent="0.25">
      <c r="C152" s="94"/>
      <c r="D152" s="94"/>
      <c r="E152" s="94"/>
      <c r="F152" s="94"/>
      <c r="G152" s="94"/>
      <c r="H152" s="94"/>
      <c r="I152" s="94"/>
    </row>
    <row r="153" spans="3:9" x14ac:dyDescent="0.25">
      <c r="C153" s="94"/>
      <c r="D153" s="94"/>
      <c r="E153" s="94"/>
      <c r="F153" s="94"/>
      <c r="G153" s="94"/>
      <c r="H153" s="94"/>
      <c r="I153" s="94"/>
    </row>
    <row r="154" spans="3:9" x14ac:dyDescent="0.25">
      <c r="C154" s="94"/>
      <c r="D154" s="94"/>
      <c r="E154" s="94"/>
      <c r="F154" s="94"/>
      <c r="G154" s="94"/>
      <c r="H154" s="94"/>
      <c r="I154" s="94"/>
    </row>
    <row r="155" spans="3:9" x14ac:dyDescent="0.25">
      <c r="C155" s="94"/>
      <c r="D155" s="94"/>
      <c r="E155" s="94"/>
      <c r="F155" s="94"/>
      <c r="G155" s="94"/>
      <c r="H155" s="94"/>
      <c r="I155" s="94"/>
    </row>
    <row r="156" spans="3:9" x14ac:dyDescent="0.25">
      <c r="C156" s="94"/>
      <c r="D156" s="94"/>
      <c r="E156" s="94"/>
      <c r="F156" s="94"/>
      <c r="G156" s="94"/>
      <c r="H156" s="94"/>
      <c r="I156" s="94"/>
    </row>
    <row r="157" spans="3:9" x14ac:dyDescent="0.25">
      <c r="C157" s="94"/>
      <c r="D157" s="94"/>
      <c r="E157" s="94"/>
      <c r="F157" s="94"/>
      <c r="G157" s="94"/>
      <c r="H157" s="94"/>
      <c r="I157" s="94"/>
    </row>
    <row r="158" spans="3:9" x14ac:dyDescent="0.25">
      <c r="C158" s="94"/>
      <c r="D158" s="94"/>
      <c r="E158" s="94"/>
      <c r="F158" s="94"/>
      <c r="G158" s="94"/>
      <c r="H158" s="94"/>
      <c r="I158" s="94"/>
    </row>
    <row r="159" spans="3:9" x14ac:dyDescent="0.25">
      <c r="C159" s="94"/>
      <c r="D159" s="94"/>
      <c r="E159" s="94"/>
      <c r="F159" s="94"/>
      <c r="G159" s="94"/>
      <c r="H159" s="94"/>
      <c r="I159" s="94"/>
    </row>
    <row r="160" spans="3:9" x14ac:dyDescent="0.25">
      <c r="C160" s="94"/>
      <c r="D160" s="94"/>
      <c r="E160" s="94"/>
      <c r="F160" s="94"/>
      <c r="G160" s="94"/>
      <c r="H160" s="94"/>
      <c r="I160" s="94"/>
    </row>
    <row r="161" spans="3:9" x14ac:dyDescent="0.25">
      <c r="C161" s="94"/>
      <c r="D161" s="94"/>
      <c r="E161" s="94"/>
      <c r="F161" s="94"/>
      <c r="G161" s="94"/>
      <c r="H161" s="94"/>
      <c r="I161" s="94"/>
    </row>
    <row r="162" spans="3:9" x14ac:dyDescent="0.25">
      <c r="C162" s="94"/>
      <c r="D162" s="94"/>
      <c r="E162" s="94"/>
      <c r="F162" s="94"/>
      <c r="G162" s="94"/>
      <c r="H162" s="94"/>
      <c r="I162" s="94"/>
    </row>
    <row r="163" spans="3:9" x14ac:dyDescent="0.25">
      <c r="C163" s="94"/>
      <c r="D163" s="94"/>
      <c r="E163" s="94"/>
      <c r="F163" s="94"/>
      <c r="G163" s="94"/>
      <c r="H163" s="94"/>
      <c r="I163" s="94"/>
    </row>
    <row r="164" spans="3:9" x14ac:dyDescent="0.25">
      <c r="C164" s="94"/>
      <c r="D164" s="94"/>
      <c r="E164" s="94"/>
      <c r="F164" s="94"/>
      <c r="G164" s="94"/>
      <c r="H164" s="94"/>
      <c r="I164" s="94"/>
    </row>
    <row r="165" spans="3:9" x14ac:dyDescent="0.25">
      <c r="C165" s="94"/>
      <c r="D165" s="94"/>
      <c r="E165" s="94"/>
      <c r="F165" s="94"/>
      <c r="G165" s="94"/>
      <c r="H165" s="94"/>
      <c r="I165" s="94"/>
    </row>
    <row r="166" spans="3:9" x14ac:dyDescent="0.25">
      <c r="C166" s="94"/>
      <c r="D166" s="94"/>
      <c r="E166" s="94"/>
      <c r="F166" s="94"/>
      <c r="G166" s="94"/>
      <c r="H166" s="94"/>
      <c r="I166" s="94"/>
    </row>
    <row r="167" spans="3:9" x14ac:dyDescent="0.25">
      <c r="C167" s="94"/>
      <c r="D167" s="94"/>
      <c r="E167" s="94"/>
      <c r="F167" s="94"/>
      <c r="G167" s="94"/>
      <c r="H167" s="94"/>
      <c r="I167" s="94"/>
    </row>
    <row r="168" spans="3:9" x14ac:dyDescent="0.25">
      <c r="C168" s="94"/>
      <c r="D168" s="94"/>
      <c r="E168" s="94"/>
      <c r="F168" s="94"/>
      <c r="G168" s="94"/>
      <c r="H168" s="94"/>
      <c r="I168" s="94"/>
    </row>
    <row r="169" spans="3:9" x14ac:dyDescent="0.25">
      <c r="C169" s="94"/>
      <c r="D169" s="94"/>
      <c r="E169" s="94"/>
      <c r="F169" s="94"/>
      <c r="G169" s="94"/>
      <c r="H169" s="94"/>
      <c r="I169" s="94"/>
    </row>
    <row r="170" spans="3:9" x14ac:dyDescent="0.25">
      <c r="C170" s="94"/>
      <c r="D170" s="94"/>
      <c r="E170" s="94"/>
      <c r="F170" s="94"/>
      <c r="G170" s="94"/>
      <c r="H170" s="94"/>
      <c r="I170" s="94"/>
    </row>
    <row r="171" spans="3:9" x14ac:dyDescent="0.25">
      <c r="C171" s="94"/>
      <c r="D171" s="94"/>
      <c r="E171" s="94"/>
      <c r="F171" s="94"/>
      <c r="G171" s="94"/>
      <c r="H171" s="94"/>
      <c r="I171" s="94"/>
    </row>
    <row r="172" spans="3:9" x14ac:dyDescent="0.25">
      <c r="C172" s="94"/>
      <c r="D172" s="94"/>
      <c r="E172" s="94"/>
      <c r="F172" s="94"/>
      <c r="G172" s="94"/>
      <c r="H172" s="94"/>
      <c r="I172" s="94"/>
    </row>
    <row r="173" spans="3:9" x14ac:dyDescent="0.25">
      <c r="C173" s="94"/>
      <c r="D173" s="94"/>
      <c r="E173" s="94"/>
      <c r="F173" s="94"/>
      <c r="G173" s="94"/>
      <c r="H173" s="94"/>
      <c r="I173" s="94"/>
    </row>
    <row r="174" spans="3:9" x14ac:dyDescent="0.25">
      <c r="C174" s="94"/>
      <c r="D174" s="94"/>
      <c r="E174" s="94"/>
      <c r="F174" s="94"/>
      <c r="G174" s="94"/>
      <c r="H174" s="94"/>
      <c r="I174" s="94"/>
    </row>
    <row r="175" spans="3:9" x14ac:dyDescent="0.25">
      <c r="C175" s="94"/>
      <c r="D175" s="94"/>
      <c r="E175" s="94"/>
      <c r="F175" s="94"/>
      <c r="G175" s="94"/>
      <c r="H175" s="94"/>
      <c r="I175" s="94"/>
    </row>
    <row r="176" spans="3:9" x14ac:dyDescent="0.25">
      <c r="C176" s="94"/>
      <c r="D176" s="94"/>
      <c r="E176" s="94"/>
      <c r="F176" s="94"/>
      <c r="G176" s="94"/>
      <c r="H176" s="94"/>
      <c r="I176" s="94"/>
    </row>
    <row r="177" spans="3:9" x14ac:dyDescent="0.25">
      <c r="C177" s="94"/>
      <c r="D177" s="94"/>
      <c r="E177" s="94"/>
      <c r="F177" s="94"/>
      <c r="G177" s="94"/>
      <c r="H177" s="94"/>
      <c r="I177" s="94"/>
    </row>
    <row r="178" spans="3:9" x14ac:dyDescent="0.25">
      <c r="C178" s="94"/>
      <c r="D178" s="94"/>
      <c r="E178" s="94"/>
      <c r="F178" s="94"/>
      <c r="G178" s="94"/>
      <c r="H178" s="94"/>
      <c r="I178" s="94"/>
    </row>
    <row r="179" spans="3:9" x14ac:dyDescent="0.25">
      <c r="C179" s="94"/>
      <c r="D179" s="94"/>
      <c r="E179" s="94"/>
      <c r="F179" s="94"/>
      <c r="G179" s="94"/>
      <c r="H179" s="94"/>
      <c r="I179" s="94"/>
    </row>
    <row r="180" spans="3:9" x14ac:dyDescent="0.25">
      <c r="C180" s="94"/>
      <c r="D180" s="94"/>
      <c r="E180" s="94"/>
      <c r="F180" s="94"/>
      <c r="G180" s="94"/>
      <c r="H180" s="94"/>
      <c r="I180" s="94"/>
    </row>
    <row r="181" spans="3:9" x14ac:dyDescent="0.25">
      <c r="C181" s="94"/>
      <c r="D181" s="94"/>
      <c r="E181" s="94"/>
      <c r="F181" s="94"/>
      <c r="G181" s="94"/>
      <c r="H181" s="94"/>
      <c r="I181" s="94"/>
    </row>
    <row r="182" spans="3:9" x14ac:dyDescent="0.25">
      <c r="C182" s="94"/>
      <c r="D182" s="94"/>
      <c r="E182" s="94"/>
      <c r="F182" s="94"/>
      <c r="G182" s="94"/>
      <c r="H182" s="94"/>
      <c r="I182" s="94"/>
    </row>
    <row r="183" spans="3:9" x14ac:dyDescent="0.25">
      <c r="C183" s="94"/>
      <c r="D183" s="94"/>
      <c r="E183" s="94"/>
      <c r="F183" s="94"/>
      <c r="G183" s="94"/>
      <c r="H183" s="94"/>
      <c r="I183" s="94"/>
    </row>
    <row r="184" spans="3:9" x14ac:dyDescent="0.25">
      <c r="C184" s="94"/>
      <c r="D184" s="94"/>
      <c r="E184" s="94"/>
      <c r="F184" s="94"/>
      <c r="G184" s="94"/>
      <c r="H184" s="94"/>
      <c r="I184" s="94"/>
    </row>
    <row r="185" spans="3:9" x14ac:dyDescent="0.25">
      <c r="C185" s="94"/>
      <c r="D185" s="94"/>
      <c r="E185" s="94"/>
      <c r="F185" s="94"/>
      <c r="G185" s="94"/>
      <c r="H185" s="94"/>
      <c r="I185" s="94"/>
    </row>
    <row r="186" spans="3:9" x14ac:dyDescent="0.25">
      <c r="C186" s="94"/>
      <c r="D186" s="94"/>
      <c r="E186" s="94"/>
      <c r="F186" s="94"/>
      <c r="G186" s="94"/>
      <c r="H186" s="94"/>
      <c r="I186" s="94"/>
    </row>
    <row r="187" spans="3:9" x14ac:dyDescent="0.25">
      <c r="C187" s="94"/>
      <c r="D187" s="94"/>
      <c r="E187" s="94"/>
      <c r="F187" s="94"/>
      <c r="G187" s="94"/>
      <c r="H187" s="94"/>
      <c r="I187" s="94"/>
    </row>
    <row r="188" spans="3:9" x14ac:dyDescent="0.25">
      <c r="C188" s="94"/>
      <c r="D188" s="94"/>
      <c r="E188" s="94"/>
      <c r="F188" s="94"/>
      <c r="G188" s="94"/>
      <c r="H188" s="94"/>
      <c r="I188" s="94"/>
    </row>
    <row r="189" spans="3:9" x14ac:dyDescent="0.25">
      <c r="C189" s="94"/>
      <c r="D189" s="94"/>
      <c r="E189" s="94"/>
      <c r="F189" s="94"/>
      <c r="G189" s="94"/>
      <c r="H189" s="94"/>
      <c r="I189" s="94"/>
    </row>
    <row r="190" spans="3:9" x14ac:dyDescent="0.25">
      <c r="C190" s="94"/>
      <c r="D190" s="94"/>
      <c r="E190" s="94"/>
      <c r="F190" s="94"/>
      <c r="G190" s="94"/>
      <c r="H190" s="94"/>
      <c r="I190" s="94"/>
    </row>
    <row r="191" spans="3:9" x14ac:dyDescent="0.25">
      <c r="C191" s="94"/>
      <c r="D191" s="94"/>
      <c r="E191" s="94"/>
      <c r="F191" s="94"/>
      <c r="G191" s="94"/>
      <c r="H191" s="94"/>
      <c r="I191" s="94"/>
    </row>
    <row r="192" spans="3:9" x14ac:dyDescent="0.25">
      <c r="C192" s="94"/>
      <c r="D192" s="94"/>
      <c r="E192" s="94"/>
      <c r="F192" s="94"/>
      <c r="G192" s="94"/>
      <c r="H192" s="94"/>
      <c r="I192" s="94"/>
    </row>
    <row r="193" spans="3:9" x14ac:dyDescent="0.25">
      <c r="C193" s="94"/>
      <c r="D193" s="94"/>
      <c r="E193" s="94"/>
      <c r="F193" s="94"/>
      <c r="G193" s="94"/>
      <c r="H193" s="94"/>
      <c r="I193" s="94"/>
    </row>
    <row r="194" spans="3:9" x14ac:dyDescent="0.25">
      <c r="C194" s="94"/>
      <c r="D194" s="94"/>
      <c r="E194" s="94"/>
      <c r="F194" s="94"/>
      <c r="G194" s="94"/>
      <c r="H194" s="94"/>
      <c r="I194" s="94"/>
    </row>
    <row r="195" spans="3:9" x14ac:dyDescent="0.25">
      <c r="C195" s="94"/>
      <c r="D195" s="94"/>
      <c r="E195" s="94"/>
      <c r="F195" s="94"/>
      <c r="G195" s="94"/>
      <c r="H195" s="94"/>
      <c r="I195" s="94"/>
    </row>
    <row r="196" spans="3:9" x14ac:dyDescent="0.25">
      <c r="C196" s="94"/>
      <c r="D196" s="94"/>
      <c r="E196" s="94"/>
      <c r="F196" s="94"/>
      <c r="G196" s="94"/>
      <c r="H196" s="94"/>
      <c r="I196" s="94"/>
    </row>
    <row r="197" spans="3:9" x14ac:dyDescent="0.25">
      <c r="C197" s="94"/>
      <c r="D197" s="94"/>
      <c r="E197" s="94"/>
      <c r="F197" s="94"/>
      <c r="G197" s="94"/>
      <c r="H197" s="94"/>
      <c r="I197" s="94"/>
    </row>
    <row r="198" spans="3:9" x14ac:dyDescent="0.25">
      <c r="C198" s="94"/>
      <c r="D198" s="94"/>
      <c r="E198" s="94"/>
      <c r="F198" s="94"/>
      <c r="G198" s="94"/>
      <c r="H198" s="94"/>
      <c r="I198" s="94"/>
    </row>
    <row r="199" spans="3:9" x14ac:dyDescent="0.25">
      <c r="C199" s="94"/>
      <c r="D199" s="94"/>
      <c r="E199" s="94"/>
      <c r="F199" s="94"/>
      <c r="G199" s="94"/>
      <c r="H199" s="94"/>
      <c r="I199" s="94"/>
    </row>
    <row r="200" spans="3:9" x14ac:dyDescent="0.25">
      <c r="C200" s="94"/>
      <c r="D200" s="94"/>
      <c r="E200" s="94"/>
      <c r="F200" s="94"/>
      <c r="G200" s="94"/>
      <c r="H200" s="94"/>
      <c r="I200" s="94"/>
    </row>
    <row r="201" spans="3:9" x14ac:dyDescent="0.25">
      <c r="C201" s="94"/>
      <c r="D201" s="94"/>
      <c r="E201" s="94"/>
      <c r="F201" s="94"/>
      <c r="G201" s="94"/>
      <c r="H201" s="94"/>
      <c r="I201" s="94"/>
    </row>
    <row r="202" spans="3:9" x14ac:dyDescent="0.25">
      <c r="C202" s="94"/>
      <c r="D202" s="94"/>
      <c r="E202" s="94"/>
      <c r="F202" s="94"/>
      <c r="G202" s="94"/>
      <c r="H202" s="94"/>
      <c r="I202" s="94"/>
    </row>
    <row r="203" spans="3:9" x14ac:dyDescent="0.25">
      <c r="C203" s="94"/>
      <c r="D203" s="94"/>
      <c r="E203" s="94"/>
      <c r="F203" s="94"/>
      <c r="G203" s="94"/>
      <c r="H203" s="94"/>
      <c r="I203" s="94"/>
    </row>
    <row r="204" spans="3:9" x14ac:dyDescent="0.25">
      <c r="C204" s="94"/>
      <c r="D204" s="94"/>
      <c r="E204" s="94"/>
      <c r="F204" s="94"/>
      <c r="G204" s="94"/>
      <c r="H204" s="94"/>
      <c r="I204" s="94"/>
    </row>
    <row r="205" spans="3:9" x14ac:dyDescent="0.25">
      <c r="C205" s="94"/>
      <c r="D205" s="94"/>
      <c r="E205" s="94"/>
      <c r="F205" s="94"/>
      <c r="G205" s="94"/>
      <c r="H205" s="94"/>
      <c r="I205" s="94"/>
    </row>
    <row r="206" spans="3:9" x14ac:dyDescent="0.25">
      <c r="C206" s="94"/>
      <c r="D206" s="94"/>
      <c r="E206" s="94"/>
      <c r="F206" s="94"/>
      <c r="G206" s="94"/>
      <c r="H206" s="94"/>
      <c r="I206" s="94"/>
    </row>
    <row r="207" spans="3:9" x14ac:dyDescent="0.25">
      <c r="C207" s="94"/>
      <c r="D207" s="94"/>
      <c r="E207" s="94"/>
      <c r="F207" s="94"/>
      <c r="G207" s="94"/>
      <c r="H207" s="94"/>
      <c r="I207" s="94"/>
    </row>
    <row r="208" spans="3:9" x14ac:dyDescent="0.25">
      <c r="C208" s="94"/>
      <c r="D208" s="94"/>
      <c r="E208" s="94"/>
      <c r="F208" s="94"/>
      <c r="G208" s="94"/>
      <c r="H208" s="94"/>
      <c r="I208" s="94"/>
    </row>
    <row r="209" spans="3:9" x14ac:dyDescent="0.25">
      <c r="C209" s="94"/>
      <c r="D209" s="94"/>
      <c r="E209" s="94"/>
      <c r="F209" s="94"/>
      <c r="G209" s="94"/>
      <c r="H209" s="94"/>
      <c r="I209" s="94"/>
    </row>
    <row r="210" spans="3:9" x14ac:dyDescent="0.25">
      <c r="C210" s="94"/>
      <c r="D210" s="94"/>
      <c r="E210" s="94"/>
      <c r="F210" s="94"/>
      <c r="G210" s="94"/>
      <c r="H210" s="94"/>
      <c r="I210" s="94"/>
    </row>
    <row r="211" spans="3:9" x14ac:dyDescent="0.25">
      <c r="C211" s="94"/>
      <c r="D211" s="94"/>
      <c r="E211" s="94"/>
      <c r="F211" s="94"/>
      <c r="G211" s="94"/>
      <c r="H211" s="94"/>
      <c r="I211" s="94"/>
    </row>
    <row r="212" spans="3:9" x14ac:dyDescent="0.25">
      <c r="C212" s="94"/>
      <c r="D212" s="94"/>
      <c r="E212" s="94"/>
      <c r="F212" s="94"/>
      <c r="G212" s="94"/>
      <c r="H212" s="94"/>
      <c r="I212" s="94"/>
    </row>
    <row r="213" spans="3:9" x14ac:dyDescent="0.25">
      <c r="C213" s="94"/>
      <c r="D213" s="94"/>
      <c r="E213" s="94"/>
      <c r="F213" s="94"/>
      <c r="G213" s="94"/>
      <c r="H213" s="94"/>
      <c r="I213" s="94"/>
    </row>
    <row r="214" spans="3:9" x14ac:dyDescent="0.25">
      <c r="C214" s="94"/>
      <c r="D214" s="94"/>
      <c r="E214" s="94"/>
      <c r="F214" s="94"/>
      <c r="G214" s="94"/>
      <c r="H214" s="94"/>
      <c r="I214" s="94"/>
    </row>
    <row r="215" spans="3:9" x14ac:dyDescent="0.25">
      <c r="C215" s="94"/>
      <c r="D215" s="94"/>
      <c r="E215" s="94"/>
      <c r="F215" s="94"/>
      <c r="G215" s="94"/>
      <c r="H215" s="94"/>
      <c r="I215" s="94"/>
    </row>
    <row r="216" spans="3:9" x14ac:dyDescent="0.25">
      <c r="C216" s="94"/>
      <c r="D216" s="94"/>
      <c r="E216" s="94"/>
      <c r="F216" s="94"/>
      <c r="G216" s="94"/>
      <c r="H216" s="94"/>
      <c r="I216" s="94"/>
    </row>
    <row r="217" spans="3:9" x14ac:dyDescent="0.25">
      <c r="C217" s="94"/>
      <c r="D217" s="94"/>
      <c r="E217" s="94"/>
      <c r="F217" s="94"/>
      <c r="G217" s="94"/>
      <c r="H217" s="94"/>
      <c r="I217" s="94"/>
    </row>
    <row r="218" spans="3:9" x14ac:dyDescent="0.25">
      <c r="C218" s="94"/>
      <c r="D218" s="94"/>
      <c r="E218" s="94"/>
      <c r="F218" s="94"/>
      <c r="G218" s="94"/>
      <c r="H218" s="94"/>
      <c r="I218" s="94"/>
    </row>
    <row r="219" spans="3:9" x14ac:dyDescent="0.25">
      <c r="C219" s="94"/>
      <c r="D219" s="94"/>
      <c r="E219" s="94"/>
      <c r="F219" s="94"/>
      <c r="G219" s="94"/>
      <c r="H219" s="94"/>
      <c r="I219" s="94"/>
    </row>
    <row r="220" spans="3:9" x14ac:dyDescent="0.25">
      <c r="C220" s="94"/>
      <c r="D220" s="94"/>
      <c r="E220" s="94"/>
      <c r="F220" s="94"/>
      <c r="G220" s="94"/>
      <c r="H220" s="94"/>
      <c r="I220" s="94"/>
    </row>
    <row r="221" spans="3:9" x14ac:dyDescent="0.25">
      <c r="C221" s="94"/>
      <c r="D221" s="94"/>
      <c r="E221" s="94"/>
      <c r="F221" s="94"/>
      <c r="G221" s="94"/>
      <c r="H221" s="94"/>
      <c r="I221" s="94"/>
    </row>
    <row r="222" spans="3:9" x14ac:dyDescent="0.25">
      <c r="C222" s="94"/>
      <c r="D222" s="94"/>
      <c r="E222" s="94"/>
      <c r="F222" s="94"/>
      <c r="G222" s="94"/>
      <c r="H222" s="94"/>
      <c r="I222" s="94"/>
    </row>
    <row r="223" spans="3:9" x14ac:dyDescent="0.25">
      <c r="C223" s="94"/>
      <c r="D223" s="94"/>
      <c r="E223" s="94"/>
      <c r="F223" s="94"/>
      <c r="G223" s="94"/>
      <c r="H223" s="94"/>
      <c r="I223" s="94"/>
    </row>
    <row r="224" spans="3:9" x14ac:dyDescent="0.25">
      <c r="C224" s="94"/>
      <c r="D224" s="94"/>
      <c r="E224" s="94"/>
      <c r="F224" s="94"/>
      <c r="G224" s="94"/>
      <c r="H224" s="94"/>
      <c r="I224" s="94"/>
    </row>
    <row r="225" spans="3:9" x14ac:dyDescent="0.25">
      <c r="C225" s="94"/>
      <c r="D225" s="94"/>
      <c r="E225" s="94"/>
      <c r="F225" s="94"/>
      <c r="G225" s="94"/>
      <c r="H225" s="94"/>
      <c r="I225" s="94"/>
    </row>
    <row r="226" spans="3:9" x14ac:dyDescent="0.25">
      <c r="C226" s="94"/>
      <c r="D226" s="94"/>
      <c r="E226" s="94"/>
      <c r="F226" s="94"/>
      <c r="G226" s="94"/>
      <c r="H226" s="94"/>
      <c r="I226" s="94"/>
    </row>
    <row r="227" spans="3:9" x14ac:dyDescent="0.25">
      <c r="C227" s="94"/>
      <c r="D227" s="94"/>
      <c r="E227" s="94"/>
      <c r="F227" s="94"/>
      <c r="G227" s="94"/>
      <c r="H227" s="94"/>
      <c r="I227" s="94"/>
    </row>
    <row r="228" spans="3:9" x14ac:dyDescent="0.25">
      <c r="C228" s="94"/>
      <c r="D228" s="94"/>
      <c r="E228" s="94"/>
      <c r="F228" s="94"/>
      <c r="G228" s="94"/>
      <c r="H228" s="94"/>
      <c r="I228" s="94"/>
    </row>
    <row r="229" spans="3:9" x14ac:dyDescent="0.25">
      <c r="C229" s="94"/>
      <c r="D229" s="94"/>
      <c r="E229" s="94"/>
      <c r="F229" s="94"/>
      <c r="G229" s="94"/>
      <c r="H229" s="94"/>
      <c r="I229" s="94"/>
    </row>
    <row r="230" spans="3:9" x14ac:dyDescent="0.25">
      <c r="C230" s="94"/>
      <c r="D230" s="94"/>
      <c r="E230" s="94"/>
      <c r="F230" s="94"/>
      <c r="G230" s="94"/>
      <c r="H230" s="94"/>
      <c r="I230" s="94"/>
    </row>
    <row r="231" spans="3:9" x14ac:dyDescent="0.25">
      <c r="C231" s="94"/>
      <c r="D231" s="94"/>
      <c r="E231" s="94"/>
      <c r="F231" s="94"/>
      <c r="G231" s="94"/>
      <c r="H231" s="94"/>
      <c r="I231" s="94"/>
    </row>
    <row r="232" spans="3:9" x14ac:dyDescent="0.25">
      <c r="C232" s="94"/>
      <c r="D232" s="94"/>
      <c r="E232" s="94"/>
      <c r="F232" s="94"/>
      <c r="G232" s="94"/>
      <c r="H232" s="94"/>
      <c r="I232" s="94"/>
    </row>
    <row r="233" spans="3:9" x14ac:dyDescent="0.25">
      <c r="C233" s="94"/>
      <c r="D233" s="94"/>
      <c r="E233" s="94"/>
      <c r="F233" s="94"/>
      <c r="G233" s="94"/>
      <c r="H233" s="94"/>
      <c r="I233" s="94"/>
    </row>
    <row r="234" spans="3:9" x14ac:dyDescent="0.25">
      <c r="C234" s="94"/>
      <c r="D234" s="94"/>
      <c r="E234" s="94"/>
      <c r="F234" s="94"/>
      <c r="G234" s="94"/>
      <c r="H234" s="94"/>
      <c r="I234" s="94"/>
    </row>
    <row r="235" spans="3:9" x14ac:dyDescent="0.25">
      <c r="C235" s="94"/>
      <c r="D235" s="94"/>
      <c r="E235" s="94"/>
      <c r="F235" s="94"/>
      <c r="G235" s="94"/>
      <c r="H235" s="94"/>
      <c r="I235" s="94"/>
    </row>
    <row r="236" spans="3:9" x14ac:dyDescent="0.25">
      <c r="C236" s="94"/>
      <c r="D236" s="94"/>
      <c r="E236" s="94"/>
      <c r="F236" s="94"/>
      <c r="G236" s="94"/>
      <c r="H236" s="94"/>
      <c r="I236" s="94"/>
    </row>
    <row r="237" spans="3:9" x14ac:dyDescent="0.25">
      <c r="C237" s="94"/>
      <c r="D237" s="94"/>
      <c r="E237" s="94"/>
      <c r="F237" s="94"/>
      <c r="G237" s="94"/>
      <c r="H237" s="94"/>
      <c r="I237" s="94"/>
    </row>
    <row r="238" spans="3:9" x14ac:dyDescent="0.25">
      <c r="C238" s="94"/>
      <c r="D238" s="94"/>
      <c r="E238" s="94"/>
      <c r="F238" s="94"/>
      <c r="G238" s="94"/>
      <c r="H238" s="94"/>
      <c r="I238" s="94"/>
    </row>
    <row r="239" spans="3:9" x14ac:dyDescent="0.25">
      <c r="C239" s="94"/>
      <c r="D239" s="94"/>
      <c r="E239" s="94"/>
      <c r="F239" s="94"/>
      <c r="G239" s="94"/>
      <c r="H239" s="94"/>
      <c r="I239" s="94"/>
    </row>
    <row r="240" spans="3:9" x14ac:dyDescent="0.25">
      <c r="C240" s="94"/>
      <c r="D240" s="94"/>
      <c r="E240" s="94"/>
      <c r="F240" s="94"/>
      <c r="G240" s="94"/>
      <c r="H240" s="94"/>
      <c r="I240" s="94"/>
    </row>
    <row r="241" spans="3:9" x14ac:dyDescent="0.25">
      <c r="C241" s="94"/>
      <c r="D241" s="94"/>
      <c r="E241" s="94"/>
      <c r="F241" s="94"/>
      <c r="G241" s="94"/>
      <c r="H241" s="94"/>
      <c r="I241" s="94"/>
    </row>
    <row r="242" spans="3:9" x14ac:dyDescent="0.25">
      <c r="C242" s="94"/>
      <c r="D242" s="94"/>
      <c r="E242" s="94"/>
      <c r="F242" s="94"/>
      <c r="G242" s="94"/>
      <c r="H242" s="94"/>
      <c r="I242" s="94"/>
    </row>
    <row r="243" spans="3:9" x14ac:dyDescent="0.25">
      <c r="C243" s="94"/>
      <c r="D243" s="94"/>
      <c r="E243" s="94"/>
      <c r="F243" s="94"/>
      <c r="G243" s="94"/>
      <c r="H243" s="94"/>
      <c r="I243" s="94"/>
    </row>
    <row r="244" spans="3:9" x14ac:dyDescent="0.25">
      <c r="C244" s="94"/>
      <c r="D244" s="94"/>
      <c r="E244" s="94"/>
      <c r="F244" s="94"/>
      <c r="G244" s="94"/>
      <c r="H244" s="94"/>
      <c r="I244" s="94"/>
    </row>
    <row r="245" spans="3:9" x14ac:dyDescent="0.25">
      <c r="C245" s="94"/>
      <c r="D245" s="94"/>
      <c r="E245" s="94"/>
      <c r="F245" s="94"/>
      <c r="G245" s="94"/>
      <c r="H245" s="94"/>
      <c r="I245" s="94"/>
    </row>
    <row r="246" spans="3:9" x14ac:dyDescent="0.25">
      <c r="C246" s="94"/>
      <c r="D246" s="94"/>
      <c r="E246" s="94"/>
      <c r="F246" s="94"/>
      <c r="G246" s="94"/>
      <c r="H246" s="94"/>
      <c r="I246" s="94"/>
    </row>
    <row r="247" spans="3:9" x14ac:dyDescent="0.25">
      <c r="C247" s="94"/>
      <c r="D247" s="94"/>
      <c r="E247" s="94"/>
      <c r="F247" s="94"/>
      <c r="G247" s="94"/>
      <c r="H247" s="94"/>
      <c r="I247" s="94"/>
    </row>
    <row r="248" spans="3:9" x14ac:dyDescent="0.25">
      <c r="C248" s="94"/>
      <c r="D248" s="94"/>
      <c r="E248" s="94"/>
      <c r="F248" s="94"/>
      <c r="G248" s="94"/>
      <c r="H248" s="94"/>
      <c r="I248" s="94"/>
    </row>
    <row r="249" spans="3:9" x14ac:dyDescent="0.25">
      <c r="C249" s="94"/>
      <c r="D249" s="94"/>
      <c r="E249" s="94"/>
      <c r="F249" s="94"/>
      <c r="G249" s="94"/>
      <c r="H249" s="94"/>
      <c r="I249" s="94"/>
    </row>
    <row r="250" spans="3:9" x14ac:dyDescent="0.25">
      <c r="C250" s="94"/>
      <c r="D250" s="94"/>
      <c r="E250" s="94"/>
      <c r="F250" s="94"/>
      <c r="G250" s="94"/>
      <c r="H250" s="94"/>
      <c r="I250" s="94"/>
    </row>
    <row r="251" spans="3:9" x14ac:dyDescent="0.25">
      <c r="C251" s="94"/>
      <c r="D251" s="94"/>
      <c r="E251" s="94"/>
      <c r="F251" s="94"/>
      <c r="G251" s="94"/>
      <c r="H251" s="94"/>
      <c r="I251" s="94"/>
    </row>
    <row r="252" spans="3:9" x14ac:dyDescent="0.25">
      <c r="C252" s="94"/>
      <c r="D252" s="94"/>
      <c r="E252" s="94"/>
      <c r="F252" s="94"/>
      <c r="G252" s="94"/>
      <c r="H252" s="94"/>
      <c r="I252" s="94"/>
    </row>
    <row r="253" spans="3:9" x14ac:dyDescent="0.25">
      <c r="C253" s="94"/>
      <c r="D253" s="94"/>
      <c r="E253" s="94"/>
      <c r="F253" s="94"/>
      <c r="G253" s="94"/>
      <c r="H253" s="94"/>
      <c r="I253" s="94"/>
    </row>
    <row r="254" spans="3:9" x14ac:dyDescent="0.25">
      <c r="C254" s="94"/>
      <c r="D254" s="94"/>
      <c r="E254" s="94"/>
      <c r="F254" s="94"/>
      <c r="G254" s="94"/>
      <c r="H254" s="94"/>
      <c r="I254" s="94"/>
    </row>
    <row r="255" spans="3:9" x14ac:dyDescent="0.25">
      <c r="C255" s="94"/>
      <c r="D255" s="94"/>
      <c r="E255" s="94"/>
      <c r="F255" s="94"/>
      <c r="G255" s="94"/>
      <c r="H255" s="94"/>
      <c r="I255" s="94"/>
    </row>
    <row r="256" spans="3:9" x14ac:dyDescent="0.25">
      <c r="C256" s="94"/>
      <c r="D256" s="94"/>
      <c r="E256" s="94"/>
      <c r="F256" s="94"/>
      <c r="G256" s="94"/>
      <c r="H256" s="94"/>
      <c r="I256" s="94"/>
    </row>
    <row r="257" spans="3:9" x14ac:dyDescent="0.25">
      <c r="C257" s="94"/>
      <c r="D257" s="94"/>
      <c r="E257" s="94"/>
      <c r="F257" s="94"/>
      <c r="G257" s="94"/>
      <c r="H257" s="94"/>
      <c r="I257" s="94"/>
    </row>
    <row r="258" spans="3:9" x14ac:dyDescent="0.25">
      <c r="C258" s="94"/>
      <c r="D258" s="94"/>
      <c r="E258" s="94"/>
      <c r="F258" s="94"/>
      <c r="G258" s="94"/>
      <c r="H258" s="94"/>
      <c r="I258" s="94"/>
    </row>
    <row r="259" spans="3:9" x14ac:dyDescent="0.25">
      <c r="C259" s="94"/>
      <c r="D259" s="94"/>
      <c r="E259" s="94"/>
      <c r="F259" s="94"/>
      <c r="G259" s="94"/>
      <c r="H259" s="94"/>
      <c r="I259" s="94"/>
    </row>
    <row r="260" spans="3:9" x14ac:dyDescent="0.25">
      <c r="C260" s="94"/>
      <c r="D260" s="94"/>
      <c r="E260" s="94"/>
      <c r="F260" s="94"/>
      <c r="G260" s="94"/>
      <c r="H260" s="94"/>
      <c r="I260" s="94"/>
    </row>
    <row r="261" spans="3:9" x14ac:dyDescent="0.25">
      <c r="C261" s="94"/>
      <c r="D261" s="94"/>
      <c r="E261" s="94"/>
      <c r="F261" s="94"/>
      <c r="G261" s="94"/>
      <c r="H261" s="94"/>
      <c r="I261" s="94"/>
    </row>
    <row r="262" spans="3:9" x14ac:dyDescent="0.25">
      <c r="C262" s="94"/>
      <c r="D262" s="94"/>
      <c r="E262" s="94"/>
      <c r="F262" s="94"/>
      <c r="G262" s="94"/>
      <c r="H262" s="94"/>
      <c r="I262" s="94"/>
    </row>
    <row r="263" spans="3:9" x14ac:dyDescent="0.25">
      <c r="C263" s="94"/>
      <c r="D263" s="94"/>
      <c r="E263" s="94"/>
      <c r="F263" s="94"/>
      <c r="G263" s="94"/>
      <c r="H263" s="94"/>
      <c r="I263" s="94"/>
    </row>
    <row r="264" spans="3:9" x14ac:dyDescent="0.25">
      <c r="C264" s="94"/>
      <c r="D264" s="94"/>
      <c r="E264" s="94"/>
      <c r="F264" s="94"/>
      <c r="G264" s="94"/>
      <c r="H264" s="94"/>
      <c r="I264" s="94"/>
    </row>
    <row r="265" spans="3:9" x14ac:dyDescent="0.25">
      <c r="C265" s="94"/>
      <c r="D265" s="94"/>
      <c r="E265" s="94"/>
      <c r="F265" s="94"/>
      <c r="G265" s="94"/>
      <c r="H265" s="94"/>
      <c r="I265" s="94"/>
    </row>
    <row r="266" spans="3:9" x14ac:dyDescent="0.25">
      <c r="C266" s="94"/>
      <c r="D266" s="94"/>
      <c r="E266" s="94"/>
      <c r="F266" s="94"/>
      <c r="G266" s="94"/>
      <c r="H266" s="94"/>
      <c r="I266" s="94"/>
    </row>
    <row r="267" spans="3:9" x14ac:dyDescent="0.25">
      <c r="C267" s="94"/>
      <c r="D267" s="94"/>
      <c r="E267" s="94"/>
      <c r="F267" s="94"/>
      <c r="G267" s="94"/>
      <c r="H267" s="94"/>
      <c r="I267" s="94"/>
    </row>
    <row r="268" spans="3:9" x14ac:dyDescent="0.25">
      <c r="C268" s="94"/>
      <c r="D268" s="94"/>
      <c r="E268" s="94"/>
      <c r="F268" s="94"/>
      <c r="G268" s="94"/>
      <c r="H268" s="94"/>
      <c r="I268" s="94"/>
    </row>
    <row r="269" spans="3:9" x14ac:dyDescent="0.25">
      <c r="C269" s="94"/>
      <c r="D269" s="94"/>
      <c r="E269" s="94"/>
      <c r="F269" s="94"/>
      <c r="G269" s="94"/>
      <c r="H269" s="94"/>
      <c r="I269" s="94"/>
    </row>
    <row r="270" spans="3:9" x14ac:dyDescent="0.25">
      <c r="C270" s="94"/>
      <c r="D270" s="94"/>
      <c r="E270" s="94"/>
      <c r="F270" s="94"/>
      <c r="G270" s="94"/>
      <c r="H270" s="94"/>
      <c r="I270" s="94"/>
    </row>
    <row r="271" spans="3:9" x14ac:dyDescent="0.25">
      <c r="C271" s="94"/>
      <c r="D271" s="94"/>
      <c r="E271" s="94"/>
      <c r="F271" s="94"/>
      <c r="G271" s="94"/>
      <c r="H271" s="94"/>
      <c r="I271" s="94"/>
    </row>
    <row r="272" spans="3:9" x14ac:dyDescent="0.25">
      <c r="C272" s="94"/>
      <c r="D272" s="94"/>
      <c r="E272" s="94"/>
      <c r="F272" s="94"/>
      <c r="G272" s="94"/>
      <c r="H272" s="94"/>
      <c r="I272" s="94"/>
    </row>
    <row r="273" spans="3:9" x14ac:dyDescent="0.25">
      <c r="C273" s="94"/>
      <c r="D273" s="94"/>
      <c r="E273" s="94"/>
      <c r="F273" s="94"/>
      <c r="G273" s="94"/>
      <c r="H273" s="94"/>
      <c r="I273" s="94"/>
    </row>
    <row r="274" spans="3:9" x14ac:dyDescent="0.25">
      <c r="C274" s="94"/>
      <c r="D274" s="94"/>
      <c r="E274" s="94"/>
      <c r="F274" s="94"/>
      <c r="G274" s="94"/>
      <c r="H274" s="94"/>
      <c r="I274" s="94"/>
    </row>
    <row r="275" spans="3:9" x14ac:dyDescent="0.25">
      <c r="C275" s="94"/>
      <c r="D275" s="94"/>
      <c r="E275" s="94"/>
      <c r="F275" s="94"/>
      <c r="G275" s="94"/>
      <c r="H275" s="94"/>
      <c r="I275" s="94"/>
    </row>
    <row r="276" spans="3:9" x14ac:dyDescent="0.25">
      <c r="C276" s="94"/>
      <c r="D276" s="94"/>
      <c r="E276" s="94"/>
      <c r="F276" s="94"/>
      <c r="G276" s="94"/>
      <c r="H276" s="94"/>
      <c r="I276" s="94"/>
    </row>
    <row r="277" spans="3:9" x14ac:dyDescent="0.25">
      <c r="C277" s="94"/>
      <c r="D277" s="94"/>
      <c r="E277" s="94"/>
      <c r="F277" s="94"/>
      <c r="G277" s="94"/>
      <c r="H277" s="94"/>
      <c r="I277" s="94"/>
    </row>
    <row r="278" spans="3:9" x14ac:dyDescent="0.25">
      <c r="C278" s="94"/>
      <c r="D278" s="94"/>
      <c r="E278" s="94"/>
      <c r="F278" s="94"/>
      <c r="G278" s="94"/>
      <c r="H278" s="94"/>
      <c r="I278" s="94"/>
    </row>
    <row r="279" spans="3:9" x14ac:dyDescent="0.25">
      <c r="C279" s="94"/>
      <c r="D279" s="94"/>
      <c r="E279" s="94"/>
      <c r="F279" s="94"/>
      <c r="G279" s="94"/>
      <c r="H279" s="94"/>
      <c r="I279" s="94"/>
    </row>
    <row r="280" spans="3:9" x14ac:dyDescent="0.25">
      <c r="C280" s="94"/>
      <c r="D280" s="94"/>
      <c r="E280" s="94"/>
      <c r="F280" s="94"/>
      <c r="G280" s="94"/>
      <c r="H280" s="94"/>
      <c r="I280" s="94"/>
    </row>
    <row r="281" spans="3:9" x14ac:dyDescent="0.25">
      <c r="C281" s="94"/>
      <c r="D281" s="94"/>
      <c r="E281" s="94"/>
      <c r="F281" s="94"/>
      <c r="G281" s="94"/>
      <c r="H281" s="94"/>
      <c r="I281" s="94"/>
    </row>
    <row r="282" spans="3:9" x14ac:dyDescent="0.25">
      <c r="C282" s="94"/>
      <c r="D282" s="94"/>
      <c r="E282" s="94"/>
      <c r="F282" s="94"/>
      <c r="G282" s="94"/>
      <c r="H282" s="94"/>
      <c r="I282" s="94"/>
    </row>
    <row r="283" spans="3:9" x14ac:dyDescent="0.25">
      <c r="C283" s="94"/>
      <c r="D283" s="94"/>
      <c r="E283" s="94"/>
      <c r="F283" s="94"/>
      <c r="G283" s="94"/>
      <c r="H283" s="94"/>
      <c r="I283" s="94"/>
    </row>
    <row r="284" spans="3:9" x14ac:dyDescent="0.25">
      <c r="C284" s="94"/>
      <c r="D284" s="94"/>
      <c r="E284" s="94"/>
      <c r="F284" s="94"/>
      <c r="G284" s="94"/>
      <c r="H284" s="94"/>
      <c r="I284" s="94"/>
    </row>
    <row r="285" spans="3:9" x14ac:dyDescent="0.25">
      <c r="C285" s="94"/>
      <c r="D285" s="94"/>
      <c r="E285" s="94"/>
      <c r="F285" s="94"/>
      <c r="G285" s="94"/>
      <c r="H285" s="94"/>
      <c r="I285" s="94"/>
    </row>
    <row r="286" spans="3:9" x14ac:dyDescent="0.25">
      <c r="C286" s="94"/>
      <c r="D286" s="94"/>
      <c r="E286" s="94"/>
      <c r="F286" s="94"/>
      <c r="G286" s="94"/>
      <c r="H286" s="94"/>
      <c r="I286" s="94"/>
    </row>
    <row r="287" spans="3:9" x14ac:dyDescent="0.25">
      <c r="C287" s="94"/>
      <c r="D287" s="94"/>
      <c r="E287" s="94"/>
      <c r="F287" s="94"/>
      <c r="G287" s="94"/>
      <c r="H287" s="94"/>
      <c r="I287" s="94"/>
    </row>
    <row r="288" spans="3:9" x14ac:dyDescent="0.25">
      <c r="C288" s="94"/>
      <c r="D288" s="94"/>
      <c r="E288" s="94"/>
      <c r="F288" s="94"/>
      <c r="G288" s="94"/>
      <c r="H288" s="94"/>
      <c r="I288" s="94"/>
    </row>
    <row r="289" spans="3:9" x14ac:dyDescent="0.25">
      <c r="C289" s="94"/>
      <c r="D289" s="94"/>
      <c r="E289" s="94"/>
      <c r="F289" s="94"/>
      <c r="G289" s="94"/>
      <c r="H289" s="94"/>
      <c r="I289" s="94"/>
    </row>
    <row r="290" spans="3:9" x14ac:dyDescent="0.25">
      <c r="C290" s="94"/>
      <c r="D290" s="94"/>
      <c r="E290" s="94"/>
      <c r="F290" s="94"/>
      <c r="G290" s="94"/>
      <c r="H290" s="94"/>
      <c r="I290" s="94"/>
    </row>
    <row r="291" spans="3:9" x14ac:dyDescent="0.25">
      <c r="C291" s="94"/>
      <c r="D291" s="94"/>
      <c r="E291" s="94"/>
      <c r="F291" s="94"/>
      <c r="G291" s="94"/>
      <c r="H291" s="94"/>
      <c r="I291" s="94"/>
    </row>
    <row r="292" spans="3:9" x14ac:dyDescent="0.25">
      <c r="C292" s="94"/>
      <c r="D292" s="94"/>
      <c r="E292" s="94"/>
      <c r="F292" s="94"/>
      <c r="G292" s="94"/>
      <c r="H292" s="94"/>
      <c r="I292" s="94"/>
    </row>
    <row r="293" spans="3:9" x14ac:dyDescent="0.25">
      <c r="C293" s="94"/>
      <c r="D293" s="94"/>
      <c r="E293" s="94"/>
      <c r="F293" s="94"/>
      <c r="G293" s="94"/>
      <c r="H293" s="94"/>
      <c r="I293" s="94"/>
    </row>
    <row r="294" spans="3:9" x14ac:dyDescent="0.25">
      <c r="C294" s="94"/>
      <c r="D294" s="94"/>
      <c r="E294" s="94"/>
      <c r="F294" s="94"/>
      <c r="G294" s="94"/>
      <c r="H294" s="94"/>
      <c r="I294" s="94"/>
    </row>
    <row r="295" spans="3:9" x14ac:dyDescent="0.25">
      <c r="C295" s="94"/>
      <c r="D295" s="94"/>
      <c r="E295" s="94"/>
      <c r="F295" s="94"/>
      <c r="G295" s="94"/>
      <c r="H295" s="94"/>
      <c r="I295" s="94"/>
    </row>
    <row r="296" spans="3:9" x14ac:dyDescent="0.25">
      <c r="C296" s="94"/>
      <c r="D296" s="94"/>
      <c r="E296" s="94"/>
      <c r="F296" s="94"/>
      <c r="G296" s="94"/>
      <c r="H296" s="94"/>
      <c r="I296" s="94"/>
    </row>
    <row r="297" spans="3:9" x14ac:dyDescent="0.25">
      <c r="C297" s="94"/>
      <c r="D297" s="94"/>
      <c r="E297" s="94"/>
      <c r="F297" s="94"/>
      <c r="G297" s="94"/>
      <c r="H297" s="94"/>
      <c r="I297" s="94"/>
    </row>
    <row r="298" spans="3:9" x14ac:dyDescent="0.25">
      <c r="C298" s="94"/>
      <c r="D298" s="94"/>
      <c r="E298" s="94"/>
      <c r="F298" s="94"/>
      <c r="G298" s="94"/>
      <c r="H298" s="94"/>
      <c r="I298" s="94"/>
    </row>
    <row r="299" spans="3:9" x14ac:dyDescent="0.25">
      <c r="C299" s="94"/>
      <c r="D299" s="94"/>
      <c r="E299" s="94"/>
      <c r="F299" s="94"/>
      <c r="G299" s="94"/>
      <c r="H299" s="94"/>
      <c r="I299" s="94"/>
    </row>
    <row r="300" spans="3:9" x14ac:dyDescent="0.25">
      <c r="C300" s="94"/>
      <c r="D300" s="94"/>
      <c r="E300" s="94"/>
      <c r="F300" s="94"/>
      <c r="G300" s="94"/>
      <c r="H300" s="94"/>
      <c r="I300" s="94"/>
    </row>
    <row r="301" spans="3:9" x14ac:dyDescent="0.25">
      <c r="C301" s="94"/>
      <c r="D301" s="94"/>
      <c r="E301" s="94"/>
      <c r="F301" s="94"/>
      <c r="G301" s="94"/>
      <c r="H301" s="94"/>
      <c r="I301" s="94"/>
    </row>
    <row r="302" spans="3:9" x14ac:dyDescent="0.25">
      <c r="C302" s="94"/>
      <c r="D302" s="94"/>
      <c r="E302" s="94"/>
      <c r="F302" s="94"/>
      <c r="G302" s="94"/>
      <c r="H302" s="94"/>
      <c r="I302" s="94"/>
    </row>
    <row r="303" spans="3:9" x14ac:dyDescent="0.25">
      <c r="C303" s="94"/>
      <c r="D303" s="94"/>
      <c r="E303" s="94"/>
      <c r="F303" s="94"/>
      <c r="G303" s="94"/>
      <c r="H303" s="94"/>
      <c r="I303" s="94"/>
    </row>
    <row r="304" spans="3:9" x14ac:dyDescent="0.25">
      <c r="C304" s="94"/>
      <c r="D304" s="94"/>
      <c r="E304" s="94"/>
      <c r="F304" s="94"/>
      <c r="G304" s="94"/>
      <c r="H304" s="94"/>
      <c r="I304" s="94"/>
    </row>
    <row r="305" spans="3:9" x14ac:dyDescent="0.25">
      <c r="C305" s="94"/>
      <c r="D305" s="94"/>
      <c r="E305" s="94"/>
      <c r="F305" s="94"/>
      <c r="G305" s="94"/>
      <c r="H305" s="94"/>
      <c r="I305" s="94"/>
    </row>
    <row r="306" spans="3:9" x14ac:dyDescent="0.25">
      <c r="C306" s="94"/>
      <c r="D306" s="94"/>
      <c r="E306" s="94"/>
      <c r="F306" s="94"/>
      <c r="G306" s="94"/>
      <c r="H306" s="94"/>
      <c r="I306" s="94"/>
    </row>
    <row r="307" spans="3:9" x14ac:dyDescent="0.25">
      <c r="C307" s="94"/>
      <c r="D307" s="94"/>
      <c r="E307" s="94"/>
      <c r="F307" s="94"/>
      <c r="G307" s="94"/>
      <c r="H307" s="94"/>
      <c r="I307" s="94"/>
    </row>
    <row r="308" spans="3:9" x14ac:dyDescent="0.25">
      <c r="C308" s="94"/>
      <c r="D308" s="94"/>
      <c r="E308" s="94"/>
      <c r="F308" s="94"/>
      <c r="G308" s="94"/>
      <c r="H308" s="94"/>
      <c r="I308" s="94"/>
    </row>
    <row r="309" spans="3:9" x14ac:dyDescent="0.25">
      <c r="C309" s="94"/>
      <c r="D309" s="94"/>
      <c r="E309" s="94"/>
      <c r="F309" s="94"/>
      <c r="G309" s="94"/>
      <c r="H309" s="94"/>
      <c r="I309" s="94"/>
    </row>
    <row r="310" spans="3:9" x14ac:dyDescent="0.25">
      <c r="C310" s="94"/>
      <c r="D310" s="94"/>
      <c r="E310" s="94"/>
      <c r="F310" s="94"/>
      <c r="G310" s="94"/>
      <c r="H310" s="94"/>
      <c r="I310" s="94"/>
    </row>
    <row r="311" spans="3:9" x14ac:dyDescent="0.25">
      <c r="C311" s="94"/>
      <c r="D311" s="94"/>
      <c r="E311" s="94"/>
      <c r="F311" s="94"/>
      <c r="G311" s="94"/>
      <c r="H311" s="94"/>
      <c r="I311" s="94"/>
    </row>
    <row r="312" spans="3:9" x14ac:dyDescent="0.25">
      <c r="C312" s="94"/>
      <c r="D312" s="94"/>
      <c r="E312" s="94"/>
      <c r="F312" s="94"/>
      <c r="G312" s="94"/>
      <c r="H312" s="94"/>
      <c r="I312" s="94"/>
    </row>
    <row r="313" spans="3:9" x14ac:dyDescent="0.25">
      <c r="C313" s="94"/>
      <c r="D313" s="94"/>
      <c r="E313" s="94"/>
      <c r="F313" s="94"/>
      <c r="G313" s="94"/>
      <c r="H313" s="94"/>
      <c r="I313" s="94"/>
    </row>
    <row r="314" spans="3:9" x14ac:dyDescent="0.25">
      <c r="C314" s="94"/>
      <c r="D314" s="94"/>
      <c r="E314" s="94"/>
      <c r="F314" s="94"/>
      <c r="G314" s="94"/>
      <c r="H314" s="94"/>
      <c r="I314" s="94"/>
    </row>
    <row r="315" spans="3:9" x14ac:dyDescent="0.25">
      <c r="C315" s="94"/>
      <c r="D315" s="94"/>
      <c r="E315" s="94"/>
      <c r="F315" s="94"/>
      <c r="G315" s="94"/>
      <c r="H315" s="94"/>
      <c r="I315" s="94"/>
    </row>
    <row r="316" spans="3:9" x14ac:dyDescent="0.25">
      <c r="C316" s="94"/>
      <c r="D316" s="94"/>
      <c r="E316" s="94"/>
      <c r="F316" s="94"/>
      <c r="G316" s="94"/>
      <c r="H316" s="94"/>
      <c r="I316" s="94"/>
    </row>
    <row r="317" spans="3:9" x14ac:dyDescent="0.25">
      <c r="C317" s="94"/>
      <c r="D317" s="94"/>
      <c r="E317" s="94"/>
      <c r="F317" s="94"/>
      <c r="G317" s="94"/>
      <c r="H317" s="94"/>
      <c r="I317" s="94"/>
    </row>
    <row r="318" spans="3:9" x14ac:dyDescent="0.25">
      <c r="C318" s="94"/>
      <c r="D318" s="94"/>
      <c r="E318" s="94"/>
      <c r="F318" s="94"/>
      <c r="G318" s="94"/>
      <c r="H318" s="94"/>
      <c r="I318" s="94"/>
    </row>
    <row r="319" spans="3:9" x14ac:dyDescent="0.25">
      <c r="C319" s="94"/>
      <c r="D319" s="94"/>
      <c r="E319" s="94"/>
      <c r="F319" s="94"/>
      <c r="G319" s="94"/>
      <c r="H319" s="94"/>
      <c r="I319" s="94"/>
    </row>
    <row r="320" spans="3:9" x14ac:dyDescent="0.25">
      <c r="C320" s="94"/>
      <c r="D320" s="94"/>
      <c r="E320" s="94"/>
      <c r="F320" s="94"/>
      <c r="G320" s="94"/>
      <c r="H320" s="94"/>
      <c r="I320" s="94"/>
    </row>
    <row r="321" spans="3:9" x14ac:dyDescent="0.25">
      <c r="C321" s="94"/>
      <c r="D321" s="94"/>
      <c r="E321" s="94"/>
      <c r="F321" s="94"/>
      <c r="G321" s="94"/>
      <c r="H321" s="94"/>
      <c r="I321" s="94"/>
    </row>
    <row r="322" spans="3:9" x14ac:dyDescent="0.25">
      <c r="C322" s="94"/>
      <c r="D322" s="94"/>
      <c r="E322" s="94"/>
      <c r="F322" s="94"/>
      <c r="G322" s="94"/>
      <c r="H322" s="94"/>
      <c r="I322" s="94"/>
    </row>
    <row r="323" spans="3:9" x14ac:dyDescent="0.25">
      <c r="C323" s="94"/>
      <c r="D323" s="94"/>
      <c r="E323" s="94"/>
      <c r="F323" s="94"/>
      <c r="G323" s="94"/>
      <c r="H323" s="94"/>
      <c r="I323" s="94"/>
    </row>
    <row r="324" spans="3:9" x14ac:dyDescent="0.25">
      <c r="C324" s="94"/>
      <c r="D324" s="94"/>
      <c r="E324" s="94"/>
      <c r="F324" s="94"/>
      <c r="G324" s="94"/>
      <c r="H324" s="94"/>
      <c r="I324" s="94"/>
    </row>
    <row r="325" spans="3:9" x14ac:dyDescent="0.25">
      <c r="C325" s="94"/>
      <c r="D325" s="94"/>
      <c r="E325" s="94"/>
      <c r="F325" s="94"/>
      <c r="G325" s="94"/>
      <c r="H325" s="94"/>
      <c r="I325" s="94"/>
    </row>
    <row r="326" spans="3:9" x14ac:dyDescent="0.25">
      <c r="C326" s="94"/>
      <c r="D326" s="94"/>
      <c r="E326" s="94"/>
      <c r="F326" s="94"/>
      <c r="G326" s="94"/>
      <c r="H326" s="94"/>
      <c r="I326" s="94"/>
    </row>
    <row r="327" spans="3:9" x14ac:dyDescent="0.25">
      <c r="C327" s="94"/>
      <c r="D327" s="94"/>
      <c r="E327" s="94"/>
      <c r="F327" s="94"/>
      <c r="G327" s="94"/>
      <c r="H327" s="94"/>
      <c r="I327" s="94"/>
    </row>
    <row r="328" spans="3:9" x14ac:dyDescent="0.25">
      <c r="C328" s="94"/>
      <c r="D328" s="94"/>
      <c r="E328" s="94"/>
      <c r="F328" s="94"/>
      <c r="G328" s="94"/>
      <c r="H328" s="94"/>
      <c r="I328" s="94"/>
    </row>
    <row r="329" spans="3:9" x14ac:dyDescent="0.25">
      <c r="C329" s="94"/>
      <c r="D329" s="94"/>
      <c r="E329" s="94"/>
      <c r="F329" s="94"/>
      <c r="G329" s="94"/>
      <c r="H329" s="94"/>
      <c r="I329" s="94"/>
    </row>
    <row r="330" spans="3:9" x14ac:dyDescent="0.25">
      <c r="C330" s="94"/>
      <c r="D330" s="94"/>
      <c r="E330" s="94"/>
      <c r="F330" s="94"/>
      <c r="G330" s="94"/>
      <c r="H330" s="94"/>
      <c r="I330" s="94"/>
    </row>
    <row r="331" spans="3:9" x14ac:dyDescent="0.25">
      <c r="C331" s="94"/>
      <c r="D331" s="94"/>
      <c r="E331" s="94"/>
      <c r="F331" s="94"/>
      <c r="G331" s="94"/>
      <c r="H331" s="94"/>
      <c r="I331" s="94"/>
    </row>
    <row r="332" spans="3:9" x14ac:dyDescent="0.25">
      <c r="C332" s="94"/>
      <c r="D332" s="94"/>
      <c r="E332" s="94"/>
      <c r="F332" s="94"/>
      <c r="G332" s="94"/>
      <c r="H332" s="94"/>
      <c r="I332" s="94"/>
    </row>
    <row r="333" spans="3:9" x14ac:dyDescent="0.25">
      <c r="C333" s="94"/>
      <c r="D333" s="94"/>
      <c r="E333" s="94"/>
      <c r="F333" s="94"/>
      <c r="G333" s="94"/>
      <c r="H333" s="94"/>
      <c r="I333" s="94"/>
    </row>
    <row r="334" spans="3:9" x14ac:dyDescent="0.25">
      <c r="C334" s="94"/>
      <c r="D334" s="94"/>
      <c r="E334" s="94"/>
      <c r="F334" s="94"/>
      <c r="G334" s="94"/>
      <c r="H334" s="94"/>
      <c r="I334" s="94"/>
    </row>
    <row r="335" spans="3:9" x14ac:dyDescent="0.25">
      <c r="C335" s="94"/>
      <c r="D335" s="94"/>
      <c r="E335" s="94"/>
      <c r="F335" s="94"/>
      <c r="G335" s="94"/>
      <c r="H335" s="94"/>
      <c r="I335" s="94"/>
    </row>
    <row r="336" spans="3:9" x14ac:dyDescent="0.25">
      <c r="C336" s="94"/>
      <c r="D336" s="94"/>
      <c r="E336" s="94"/>
      <c r="F336" s="94"/>
      <c r="G336" s="94"/>
      <c r="H336" s="94"/>
      <c r="I336" s="94"/>
    </row>
    <row r="337" spans="3:9" x14ac:dyDescent="0.25">
      <c r="C337" s="94"/>
      <c r="D337" s="94"/>
      <c r="E337" s="94"/>
      <c r="F337" s="94"/>
      <c r="G337" s="94"/>
      <c r="H337" s="94"/>
      <c r="I337" s="94"/>
    </row>
    <row r="338" spans="3:9" x14ac:dyDescent="0.25">
      <c r="C338" s="94"/>
      <c r="D338" s="94"/>
      <c r="E338" s="94"/>
      <c r="F338" s="94"/>
      <c r="G338" s="94"/>
      <c r="H338" s="94"/>
      <c r="I338" s="94"/>
    </row>
    <row r="339" spans="3:9" x14ac:dyDescent="0.25">
      <c r="C339" s="94"/>
      <c r="D339" s="94"/>
      <c r="E339" s="94"/>
      <c r="F339" s="94"/>
      <c r="G339" s="94"/>
      <c r="H339" s="94"/>
      <c r="I339" s="94"/>
    </row>
    <row r="340" spans="3:9" x14ac:dyDescent="0.25">
      <c r="C340" s="94"/>
      <c r="D340" s="94"/>
      <c r="E340" s="94"/>
      <c r="F340" s="94"/>
      <c r="G340" s="94"/>
      <c r="H340" s="94"/>
      <c r="I340" s="94"/>
    </row>
    <row r="341" spans="3:9" x14ac:dyDescent="0.25">
      <c r="C341" s="94"/>
      <c r="D341" s="94"/>
      <c r="E341" s="94"/>
      <c r="F341" s="94"/>
      <c r="G341" s="94"/>
      <c r="H341" s="94"/>
      <c r="I341" s="94"/>
    </row>
    <row r="342" spans="3:9" x14ac:dyDescent="0.25">
      <c r="C342" s="94"/>
      <c r="D342" s="94"/>
      <c r="E342" s="94"/>
      <c r="F342" s="94"/>
      <c r="G342" s="94"/>
      <c r="H342" s="94"/>
      <c r="I342" s="94"/>
    </row>
    <row r="343" spans="3:9" x14ac:dyDescent="0.25">
      <c r="C343" s="94"/>
      <c r="D343" s="94"/>
      <c r="E343" s="94"/>
      <c r="F343" s="94"/>
      <c r="G343" s="94"/>
      <c r="H343" s="94"/>
      <c r="I343" s="94"/>
    </row>
    <row r="344" spans="3:9" x14ac:dyDescent="0.25">
      <c r="C344" s="94"/>
      <c r="D344" s="94"/>
      <c r="E344" s="94"/>
      <c r="F344" s="94"/>
      <c r="G344" s="94"/>
      <c r="H344" s="94"/>
      <c r="I344" s="94"/>
    </row>
    <row r="345" spans="3:9" x14ac:dyDescent="0.25">
      <c r="C345" s="94"/>
      <c r="D345" s="94"/>
      <c r="E345" s="94"/>
      <c r="F345" s="94"/>
      <c r="G345" s="94"/>
      <c r="H345" s="94"/>
      <c r="I345" s="94"/>
    </row>
    <row r="346" spans="3:9" x14ac:dyDescent="0.25">
      <c r="C346" s="94"/>
      <c r="D346" s="94"/>
      <c r="E346" s="94"/>
      <c r="F346" s="94"/>
      <c r="G346" s="94"/>
      <c r="H346" s="94"/>
      <c r="I346" s="94"/>
    </row>
    <row r="347" spans="3:9" x14ac:dyDescent="0.25">
      <c r="C347" s="94"/>
      <c r="D347" s="94"/>
      <c r="E347" s="94"/>
      <c r="F347" s="94"/>
      <c r="G347" s="94"/>
      <c r="H347" s="94"/>
      <c r="I347" s="94"/>
    </row>
    <row r="348" spans="3:9" x14ac:dyDescent="0.25">
      <c r="C348" s="94"/>
      <c r="D348" s="94"/>
      <c r="E348" s="94"/>
      <c r="F348" s="94"/>
      <c r="G348" s="94"/>
      <c r="H348" s="94"/>
      <c r="I348" s="94"/>
    </row>
    <row r="349" spans="3:9" x14ac:dyDescent="0.25">
      <c r="C349" s="94"/>
      <c r="D349" s="94"/>
      <c r="E349" s="94"/>
      <c r="F349" s="94"/>
      <c r="G349" s="94"/>
      <c r="H349" s="94"/>
      <c r="I349" s="94"/>
    </row>
    <row r="350" spans="3:9" x14ac:dyDescent="0.25">
      <c r="C350" s="94"/>
      <c r="D350" s="94"/>
      <c r="E350" s="94"/>
      <c r="F350" s="94"/>
      <c r="G350" s="94"/>
      <c r="H350" s="94"/>
      <c r="I350" s="94"/>
    </row>
    <row r="351" spans="3:9" x14ac:dyDescent="0.25">
      <c r="C351" s="94"/>
      <c r="D351" s="94"/>
      <c r="E351" s="94"/>
      <c r="F351" s="94"/>
      <c r="G351" s="94"/>
      <c r="H351" s="94"/>
      <c r="I351" s="94"/>
    </row>
    <row r="352" spans="3:9" x14ac:dyDescent="0.25">
      <c r="C352" s="94"/>
      <c r="D352" s="94"/>
      <c r="E352" s="94"/>
      <c r="F352" s="94"/>
      <c r="G352" s="94"/>
      <c r="H352" s="94"/>
      <c r="I352" s="94"/>
    </row>
    <row r="353" spans="3:9" x14ac:dyDescent="0.25">
      <c r="C353" s="94"/>
      <c r="D353" s="94"/>
      <c r="E353" s="94"/>
      <c r="F353" s="94"/>
      <c r="G353" s="94"/>
      <c r="H353" s="94"/>
      <c r="I353" s="94"/>
    </row>
    <row r="354" spans="3:9" x14ac:dyDescent="0.25">
      <c r="C354" s="94"/>
      <c r="D354" s="94"/>
      <c r="E354" s="94"/>
      <c r="F354" s="94"/>
      <c r="G354" s="94"/>
      <c r="H354" s="94"/>
      <c r="I354" s="94"/>
    </row>
    <row r="355" spans="3:9" x14ac:dyDescent="0.25">
      <c r="C355" s="94"/>
      <c r="D355" s="94"/>
      <c r="E355" s="94"/>
      <c r="F355" s="94"/>
      <c r="G355" s="94"/>
      <c r="H355" s="94"/>
      <c r="I355" s="94"/>
    </row>
    <row r="356" spans="3:9" x14ac:dyDescent="0.25">
      <c r="C356" s="94"/>
      <c r="D356" s="94"/>
      <c r="E356" s="94"/>
      <c r="F356" s="94"/>
      <c r="G356" s="94"/>
      <c r="H356" s="94"/>
      <c r="I356" s="94"/>
    </row>
    <row r="357" spans="3:9" x14ac:dyDescent="0.25">
      <c r="C357" s="94"/>
      <c r="D357" s="94"/>
      <c r="E357" s="94"/>
      <c r="F357" s="94"/>
      <c r="G357" s="94"/>
      <c r="H357" s="94"/>
      <c r="I357" s="94"/>
    </row>
    <row r="358" spans="3:9" x14ac:dyDescent="0.25">
      <c r="C358" s="94"/>
      <c r="D358" s="94"/>
      <c r="E358" s="94"/>
      <c r="F358" s="94"/>
      <c r="G358" s="94"/>
      <c r="H358" s="94"/>
      <c r="I358" s="94"/>
    </row>
    <row r="359" spans="3:9" x14ac:dyDescent="0.25">
      <c r="C359" s="94"/>
      <c r="D359" s="94"/>
      <c r="E359" s="94"/>
      <c r="F359" s="94"/>
      <c r="G359" s="94"/>
      <c r="H359" s="94"/>
      <c r="I359" s="94"/>
    </row>
    <row r="360" spans="3:9" x14ac:dyDescent="0.25">
      <c r="C360" s="94"/>
      <c r="D360" s="94"/>
      <c r="E360" s="94"/>
      <c r="F360" s="94"/>
      <c r="G360" s="94"/>
      <c r="H360" s="94"/>
      <c r="I360" s="94"/>
    </row>
    <row r="361" spans="3:9" x14ac:dyDescent="0.25">
      <c r="C361" s="94"/>
      <c r="D361" s="94"/>
      <c r="E361" s="94"/>
      <c r="F361" s="94"/>
      <c r="G361" s="94"/>
      <c r="H361" s="94"/>
      <c r="I361" s="94"/>
    </row>
    <row r="362" spans="3:9" x14ac:dyDescent="0.25">
      <c r="C362" s="94"/>
      <c r="D362" s="94"/>
      <c r="E362" s="94"/>
      <c r="F362" s="94"/>
      <c r="G362" s="94"/>
      <c r="H362" s="94"/>
      <c r="I362" s="94"/>
    </row>
    <row r="363" spans="3:9" x14ac:dyDescent="0.25">
      <c r="C363" s="94"/>
      <c r="D363" s="94"/>
      <c r="E363" s="94"/>
      <c r="F363" s="94"/>
      <c r="G363" s="94"/>
      <c r="H363" s="94"/>
      <c r="I363" s="94"/>
    </row>
    <row r="364" spans="3:9" x14ac:dyDescent="0.25">
      <c r="C364" s="94"/>
      <c r="D364" s="94"/>
      <c r="E364" s="94"/>
      <c r="F364" s="94"/>
      <c r="G364" s="94"/>
      <c r="H364" s="94"/>
      <c r="I364" s="94"/>
    </row>
    <row r="365" spans="3:9" x14ac:dyDescent="0.25">
      <c r="C365" s="94"/>
      <c r="D365" s="94"/>
      <c r="E365" s="94"/>
      <c r="F365" s="94"/>
      <c r="G365" s="94"/>
      <c r="H365" s="94"/>
      <c r="I365" s="94"/>
    </row>
    <row r="366" spans="3:9" x14ac:dyDescent="0.25">
      <c r="C366" s="94"/>
      <c r="D366" s="94"/>
      <c r="E366" s="94"/>
      <c r="F366" s="94"/>
      <c r="G366" s="94"/>
      <c r="H366" s="94"/>
      <c r="I366" s="94"/>
    </row>
    <row r="367" spans="3:9" x14ac:dyDescent="0.25">
      <c r="C367" s="94"/>
      <c r="D367" s="94"/>
      <c r="E367" s="94"/>
      <c r="F367" s="94"/>
      <c r="G367" s="94"/>
      <c r="H367" s="94"/>
      <c r="I367" s="94"/>
    </row>
    <row r="368" spans="3:9" x14ac:dyDescent="0.25">
      <c r="C368" s="94"/>
      <c r="D368" s="94"/>
      <c r="E368" s="94"/>
      <c r="F368" s="94"/>
      <c r="G368" s="94"/>
      <c r="H368" s="94"/>
      <c r="I368" s="94"/>
    </row>
    <row r="369" spans="3:9" x14ac:dyDescent="0.25">
      <c r="C369" s="94"/>
      <c r="D369" s="94"/>
      <c r="E369" s="94"/>
      <c r="F369" s="94"/>
      <c r="G369" s="94"/>
      <c r="H369" s="94"/>
      <c r="I369" s="94"/>
    </row>
    <row r="370" spans="3:9" x14ac:dyDescent="0.25">
      <c r="C370" s="94"/>
      <c r="D370" s="94"/>
      <c r="E370" s="94"/>
      <c r="F370" s="94"/>
      <c r="G370" s="94"/>
      <c r="H370" s="94"/>
      <c r="I370" s="94"/>
    </row>
    <row r="371" spans="3:9" x14ac:dyDescent="0.25">
      <c r="C371" s="94"/>
      <c r="D371" s="94"/>
      <c r="E371" s="94"/>
      <c r="F371" s="94"/>
      <c r="G371" s="94"/>
      <c r="H371" s="94"/>
      <c r="I371" s="94"/>
    </row>
    <row r="372" spans="3:9" x14ac:dyDescent="0.25">
      <c r="C372" s="94"/>
      <c r="D372" s="94"/>
      <c r="E372" s="94"/>
      <c r="F372" s="94"/>
      <c r="G372" s="94"/>
      <c r="H372" s="94"/>
      <c r="I372" s="94"/>
    </row>
    <row r="373" spans="3:9" x14ac:dyDescent="0.25">
      <c r="C373" s="94"/>
      <c r="D373" s="94"/>
      <c r="E373" s="94"/>
      <c r="F373" s="94"/>
      <c r="G373" s="94"/>
      <c r="H373" s="94"/>
      <c r="I373" s="94"/>
    </row>
    <row r="374" spans="3:9" x14ac:dyDescent="0.25">
      <c r="C374" s="94"/>
      <c r="D374" s="94"/>
      <c r="E374" s="94"/>
      <c r="F374" s="94"/>
      <c r="G374" s="94"/>
      <c r="H374" s="94"/>
      <c r="I374" s="94"/>
    </row>
    <row r="375" spans="3:9" x14ac:dyDescent="0.25">
      <c r="C375" s="94"/>
      <c r="D375" s="94"/>
      <c r="E375" s="94"/>
      <c r="F375" s="94"/>
      <c r="G375" s="94"/>
      <c r="H375" s="94"/>
      <c r="I375" s="94"/>
    </row>
    <row r="376" spans="3:9" x14ac:dyDescent="0.25">
      <c r="C376" s="94"/>
      <c r="D376" s="94"/>
      <c r="E376" s="94"/>
      <c r="F376" s="94"/>
      <c r="G376" s="94"/>
      <c r="H376" s="94"/>
      <c r="I376" s="94"/>
    </row>
    <row r="377" spans="3:9" x14ac:dyDescent="0.25">
      <c r="C377" s="94"/>
      <c r="D377" s="94"/>
      <c r="E377" s="94"/>
      <c r="F377" s="94"/>
      <c r="G377" s="94"/>
      <c r="H377" s="94"/>
      <c r="I377" s="94"/>
    </row>
    <row r="378" spans="3:9" x14ac:dyDescent="0.25">
      <c r="C378" s="94"/>
      <c r="D378" s="94"/>
      <c r="E378" s="94"/>
      <c r="F378" s="94"/>
      <c r="G378" s="94"/>
      <c r="H378" s="94"/>
      <c r="I378" s="94"/>
    </row>
    <row r="379" spans="3:9" x14ac:dyDescent="0.25">
      <c r="C379" s="94"/>
      <c r="D379" s="94"/>
      <c r="E379" s="94"/>
      <c r="F379" s="94"/>
      <c r="G379" s="94"/>
      <c r="H379" s="94"/>
      <c r="I379" s="94"/>
    </row>
    <row r="380" spans="3:9" x14ac:dyDescent="0.25">
      <c r="C380" s="94"/>
      <c r="D380" s="94"/>
      <c r="E380" s="94"/>
      <c r="F380" s="94"/>
      <c r="G380" s="94"/>
      <c r="H380" s="94"/>
      <c r="I380" s="94"/>
    </row>
    <row r="381" spans="3:9" x14ac:dyDescent="0.25">
      <c r="C381" s="94"/>
      <c r="D381" s="94"/>
      <c r="E381" s="94"/>
      <c r="F381" s="94"/>
      <c r="G381" s="94"/>
      <c r="H381" s="94"/>
      <c r="I381" s="94"/>
    </row>
    <row r="382" spans="3:9" x14ac:dyDescent="0.25">
      <c r="C382" s="94"/>
      <c r="D382" s="94"/>
      <c r="E382" s="94"/>
      <c r="F382" s="94"/>
      <c r="G382" s="94"/>
      <c r="H382" s="94"/>
      <c r="I382" s="94"/>
    </row>
    <row r="383" spans="3:9" x14ac:dyDescent="0.25">
      <c r="C383" s="94"/>
      <c r="D383" s="94"/>
      <c r="E383" s="94"/>
      <c r="F383" s="94"/>
      <c r="G383" s="94"/>
      <c r="H383" s="94"/>
      <c r="I383" s="94"/>
    </row>
    <row r="384" spans="3:9" x14ac:dyDescent="0.25">
      <c r="C384" s="94"/>
      <c r="D384" s="94"/>
      <c r="E384" s="94"/>
      <c r="F384" s="94"/>
      <c r="G384" s="94"/>
      <c r="H384" s="94"/>
      <c r="I384" s="94"/>
    </row>
    <row r="385" spans="3:9" x14ac:dyDescent="0.25">
      <c r="C385" s="94"/>
      <c r="D385" s="94"/>
      <c r="E385" s="94"/>
      <c r="F385" s="94"/>
      <c r="G385" s="94"/>
      <c r="H385" s="94"/>
      <c r="I385" s="94"/>
    </row>
    <row r="386" spans="3:9" x14ac:dyDescent="0.25">
      <c r="C386" s="94"/>
      <c r="D386" s="94"/>
      <c r="E386" s="94"/>
      <c r="F386" s="94"/>
      <c r="G386" s="94"/>
      <c r="H386" s="94"/>
      <c r="I386" s="94"/>
    </row>
    <row r="387" spans="3:9" x14ac:dyDescent="0.25">
      <c r="C387" s="94"/>
      <c r="D387" s="94"/>
      <c r="E387" s="94"/>
      <c r="F387" s="94"/>
      <c r="G387" s="94"/>
      <c r="H387" s="94"/>
      <c r="I387" s="94"/>
    </row>
    <row r="388" spans="3:9" x14ac:dyDescent="0.25">
      <c r="C388" s="94"/>
      <c r="D388" s="94"/>
      <c r="E388" s="94"/>
      <c r="F388" s="94"/>
      <c r="G388" s="94"/>
      <c r="H388" s="94"/>
      <c r="I388" s="94"/>
    </row>
    <row r="389" spans="3:9" x14ac:dyDescent="0.25">
      <c r="C389" s="94"/>
      <c r="D389" s="94"/>
      <c r="E389" s="94"/>
      <c r="F389" s="94"/>
      <c r="G389" s="94"/>
      <c r="H389" s="94"/>
      <c r="I389" s="94"/>
    </row>
    <row r="390" spans="3:9" x14ac:dyDescent="0.25">
      <c r="C390" s="94"/>
      <c r="D390" s="94"/>
      <c r="E390" s="94"/>
      <c r="F390" s="94"/>
      <c r="G390" s="94"/>
      <c r="H390" s="94"/>
      <c r="I390" s="94"/>
    </row>
    <row r="391" spans="3:9" x14ac:dyDescent="0.25">
      <c r="C391" s="94"/>
      <c r="D391" s="94"/>
      <c r="E391" s="94"/>
      <c r="F391" s="94"/>
      <c r="G391" s="94"/>
      <c r="H391" s="94"/>
      <c r="I391" s="94"/>
    </row>
    <row r="392" spans="3:9" x14ac:dyDescent="0.25">
      <c r="C392" s="94"/>
      <c r="D392" s="94"/>
      <c r="E392" s="94"/>
      <c r="F392" s="94"/>
      <c r="G392" s="94"/>
      <c r="H392" s="94"/>
      <c r="I392" s="94"/>
    </row>
    <row r="393" spans="3:9" x14ac:dyDescent="0.25">
      <c r="C393" s="94"/>
      <c r="D393" s="94"/>
      <c r="E393" s="94"/>
      <c r="F393" s="94"/>
      <c r="G393" s="94"/>
      <c r="H393" s="94"/>
      <c r="I393" s="94"/>
    </row>
    <row r="394" spans="3:9" x14ac:dyDescent="0.25">
      <c r="C394" s="94"/>
      <c r="D394" s="94"/>
      <c r="E394" s="94"/>
      <c r="F394" s="94"/>
      <c r="G394" s="94"/>
      <c r="H394" s="94"/>
      <c r="I394" s="94"/>
    </row>
    <row r="395" spans="3:9" x14ac:dyDescent="0.25">
      <c r="C395" s="94"/>
      <c r="D395" s="94"/>
      <c r="E395" s="94"/>
      <c r="F395" s="94"/>
      <c r="G395" s="94"/>
      <c r="H395" s="94"/>
      <c r="I395" s="94"/>
    </row>
    <row r="396" spans="3:9" x14ac:dyDescent="0.25">
      <c r="C396" s="94"/>
      <c r="D396" s="94"/>
      <c r="E396" s="94"/>
      <c r="F396" s="94"/>
      <c r="G396" s="94"/>
      <c r="H396" s="94"/>
      <c r="I396" s="94"/>
    </row>
    <row r="397" spans="3:9" x14ac:dyDescent="0.25">
      <c r="C397" s="94"/>
      <c r="D397" s="94"/>
      <c r="E397" s="94"/>
      <c r="F397" s="94"/>
      <c r="G397" s="94"/>
      <c r="H397" s="94"/>
      <c r="I397" s="94"/>
    </row>
    <row r="398" spans="3:9" x14ac:dyDescent="0.25">
      <c r="C398" s="94"/>
      <c r="D398" s="94"/>
      <c r="E398" s="94"/>
      <c r="F398" s="94"/>
      <c r="G398" s="94"/>
      <c r="H398" s="94"/>
      <c r="I398" s="94"/>
    </row>
    <row r="399" spans="3:9" x14ac:dyDescent="0.25">
      <c r="C399" s="94"/>
      <c r="D399" s="94"/>
      <c r="E399" s="94"/>
      <c r="F399" s="94"/>
      <c r="G399" s="94"/>
      <c r="H399" s="94"/>
      <c r="I399" s="94"/>
    </row>
    <row r="400" spans="3:9" x14ac:dyDescent="0.25">
      <c r="C400" s="94"/>
      <c r="D400" s="94"/>
      <c r="E400" s="94"/>
      <c r="F400" s="94"/>
      <c r="G400" s="94"/>
      <c r="H400" s="94"/>
      <c r="I400" s="94"/>
    </row>
    <row r="401" spans="3:9" x14ac:dyDescent="0.25">
      <c r="C401" s="94"/>
      <c r="D401" s="94"/>
      <c r="E401" s="94"/>
      <c r="F401" s="94"/>
      <c r="G401" s="94"/>
      <c r="H401" s="94"/>
      <c r="I401" s="94"/>
    </row>
    <row r="402" spans="3:9" x14ac:dyDescent="0.25">
      <c r="C402" s="94"/>
      <c r="D402" s="94"/>
      <c r="E402" s="94"/>
      <c r="F402" s="94"/>
      <c r="G402" s="94"/>
      <c r="H402" s="94"/>
      <c r="I402" s="94"/>
    </row>
    <row r="403" spans="3:9" x14ac:dyDescent="0.25">
      <c r="C403" s="94"/>
      <c r="D403" s="94"/>
      <c r="E403" s="94"/>
      <c r="F403" s="94"/>
      <c r="G403" s="94"/>
      <c r="H403" s="94"/>
      <c r="I403" s="94"/>
    </row>
    <row r="404" spans="3:9" x14ac:dyDescent="0.25">
      <c r="C404" s="94"/>
      <c r="D404" s="94"/>
      <c r="E404" s="94"/>
      <c r="F404" s="94"/>
      <c r="G404" s="94"/>
      <c r="H404" s="94"/>
      <c r="I404" s="94"/>
    </row>
    <row r="405" spans="3:9" x14ac:dyDescent="0.25">
      <c r="C405" s="94"/>
      <c r="D405" s="94"/>
      <c r="E405" s="94"/>
      <c r="F405" s="94"/>
      <c r="G405" s="94"/>
      <c r="H405" s="94"/>
      <c r="I405" s="94"/>
    </row>
    <row r="406" spans="3:9" x14ac:dyDescent="0.25">
      <c r="C406" s="94"/>
      <c r="D406" s="94"/>
      <c r="E406" s="94"/>
      <c r="F406" s="94"/>
      <c r="G406" s="94"/>
      <c r="H406" s="94"/>
      <c r="I406" s="94"/>
    </row>
    <row r="407" spans="3:9" x14ac:dyDescent="0.25">
      <c r="C407" s="94"/>
      <c r="D407" s="94"/>
      <c r="E407" s="94"/>
      <c r="F407" s="94"/>
      <c r="G407" s="94"/>
      <c r="H407" s="94"/>
      <c r="I407" s="94"/>
    </row>
    <row r="408" spans="3:9" x14ac:dyDescent="0.25">
      <c r="C408" s="94"/>
      <c r="D408" s="94"/>
      <c r="E408" s="94"/>
      <c r="F408" s="94"/>
      <c r="G408" s="94"/>
      <c r="H408" s="94"/>
      <c r="I408" s="94"/>
    </row>
    <row r="409" spans="3:9" x14ac:dyDescent="0.25">
      <c r="C409" s="94"/>
      <c r="D409" s="94"/>
      <c r="E409" s="94"/>
      <c r="F409" s="94"/>
      <c r="G409" s="94"/>
      <c r="H409" s="94"/>
      <c r="I409" s="94"/>
    </row>
    <row r="410" spans="3:9" x14ac:dyDescent="0.25">
      <c r="C410" s="94"/>
      <c r="D410" s="94"/>
      <c r="E410" s="94"/>
      <c r="F410" s="94"/>
      <c r="G410" s="94"/>
      <c r="H410" s="94"/>
      <c r="I410" s="94"/>
    </row>
    <row r="411" spans="3:9" x14ac:dyDescent="0.25">
      <c r="C411" s="94"/>
      <c r="D411" s="94"/>
      <c r="E411" s="94"/>
      <c r="F411" s="94"/>
      <c r="G411" s="94"/>
      <c r="H411" s="94"/>
      <c r="I411" s="94"/>
    </row>
    <row r="412" spans="3:9" x14ac:dyDescent="0.25">
      <c r="C412" s="94"/>
      <c r="D412" s="94"/>
      <c r="E412" s="94"/>
      <c r="F412" s="94"/>
      <c r="G412" s="94"/>
      <c r="H412" s="94"/>
      <c r="I412" s="94"/>
    </row>
    <row r="413" spans="3:9" x14ac:dyDescent="0.25">
      <c r="C413" s="94"/>
      <c r="D413" s="94"/>
      <c r="E413" s="94"/>
      <c r="F413" s="94"/>
      <c r="G413" s="94"/>
      <c r="H413" s="94"/>
      <c r="I413" s="94"/>
    </row>
    <row r="414" spans="3:9" x14ac:dyDescent="0.25">
      <c r="C414" s="94"/>
      <c r="D414" s="94"/>
      <c r="E414" s="94"/>
      <c r="F414" s="94"/>
      <c r="G414" s="94"/>
      <c r="H414" s="94"/>
      <c r="I414" s="94"/>
    </row>
    <row r="415" spans="3:9" x14ac:dyDescent="0.25">
      <c r="C415" s="94"/>
      <c r="D415" s="94"/>
      <c r="E415" s="94"/>
      <c r="F415" s="94"/>
      <c r="G415" s="94"/>
      <c r="H415" s="94"/>
      <c r="I415" s="94"/>
    </row>
    <row r="416" spans="3:9" x14ac:dyDescent="0.25">
      <c r="C416" s="94"/>
      <c r="D416" s="94"/>
      <c r="E416" s="94"/>
      <c r="F416" s="94"/>
      <c r="G416" s="94"/>
      <c r="H416" s="94"/>
      <c r="I416" s="94"/>
    </row>
    <row r="417" spans="3:9" x14ac:dyDescent="0.25">
      <c r="C417" s="94"/>
      <c r="D417" s="94"/>
      <c r="E417" s="94"/>
      <c r="F417" s="94"/>
      <c r="G417" s="94"/>
      <c r="H417" s="94"/>
      <c r="I417" s="94"/>
    </row>
    <row r="418" spans="3:9" x14ac:dyDescent="0.25">
      <c r="C418" s="94"/>
      <c r="D418" s="94"/>
      <c r="E418" s="94"/>
      <c r="F418" s="94"/>
      <c r="G418" s="94"/>
      <c r="H418" s="94"/>
      <c r="I418" s="94"/>
    </row>
    <row r="419" spans="3:9" x14ac:dyDescent="0.25">
      <c r="C419" s="94"/>
      <c r="D419" s="94"/>
      <c r="E419" s="94"/>
      <c r="F419" s="94"/>
      <c r="G419" s="94"/>
      <c r="H419" s="94"/>
      <c r="I419" s="94"/>
    </row>
    <row r="420" spans="3:9" x14ac:dyDescent="0.25">
      <c r="C420" s="94"/>
      <c r="D420" s="94"/>
      <c r="E420" s="94"/>
      <c r="F420" s="94"/>
      <c r="G420" s="94"/>
      <c r="H420" s="94"/>
      <c r="I420" s="94"/>
    </row>
    <row r="421" spans="3:9" x14ac:dyDescent="0.25">
      <c r="C421" s="94"/>
      <c r="D421" s="94"/>
      <c r="E421" s="94"/>
      <c r="F421" s="94"/>
      <c r="G421" s="94"/>
      <c r="H421" s="94"/>
      <c r="I421" s="94"/>
    </row>
    <row r="422" spans="3:9" x14ac:dyDescent="0.25">
      <c r="C422" s="94"/>
      <c r="D422" s="94"/>
      <c r="E422" s="94"/>
      <c r="F422" s="94"/>
      <c r="G422" s="94"/>
      <c r="H422" s="94"/>
      <c r="I422" s="94"/>
    </row>
    <row r="423" spans="3:9" x14ac:dyDescent="0.25">
      <c r="C423" s="94"/>
      <c r="D423" s="94"/>
      <c r="E423" s="94"/>
      <c r="F423" s="94"/>
      <c r="G423" s="94"/>
      <c r="H423" s="94"/>
      <c r="I423" s="94"/>
    </row>
    <row r="424" spans="3:9" x14ac:dyDescent="0.25">
      <c r="C424" s="94"/>
      <c r="D424" s="94"/>
      <c r="E424" s="94"/>
      <c r="F424" s="94"/>
      <c r="G424" s="94"/>
      <c r="H424" s="94"/>
      <c r="I424" s="94"/>
    </row>
    <row r="425" spans="3:9" x14ac:dyDescent="0.25">
      <c r="C425" s="94"/>
      <c r="D425" s="94"/>
      <c r="E425" s="94"/>
      <c r="F425" s="94"/>
      <c r="G425" s="94"/>
      <c r="H425" s="94"/>
      <c r="I425" s="94"/>
    </row>
    <row r="426" spans="3:9" x14ac:dyDescent="0.25">
      <c r="C426" s="94"/>
      <c r="D426" s="94"/>
      <c r="E426" s="94"/>
      <c r="F426" s="94"/>
      <c r="G426" s="94"/>
      <c r="H426" s="94"/>
      <c r="I426" s="94"/>
    </row>
    <row r="427" spans="3:9" x14ac:dyDescent="0.25">
      <c r="C427" s="94"/>
      <c r="D427" s="94"/>
      <c r="E427" s="94"/>
      <c r="F427" s="94"/>
      <c r="G427" s="94"/>
      <c r="H427" s="94"/>
      <c r="I427" s="94"/>
    </row>
    <row r="428" spans="3:9" x14ac:dyDescent="0.25">
      <c r="C428" s="94"/>
      <c r="D428" s="94"/>
      <c r="E428" s="94"/>
      <c r="F428" s="94"/>
      <c r="G428" s="94"/>
      <c r="H428" s="94"/>
      <c r="I428" s="94"/>
    </row>
    <row r="429" spans="3:9" x14ac:dyDescent="0.25">
      <c r="C429" s="94"/>
      <c r="D429" s="94"/>
      <c r="E429" s="94"/>
      <c r="F429" s="94"/>
      <c r="G429" s="94"/>
      <c r="H429" s="94"/>
      <c r="I429" s="94"/>
    </row>
    <row r="430" spans="3:9" x14ac:dyDescent="0.25">
      <c r="C430" s="94"/>
      <c r="D430" s="94"/>
      <c r="E430" s="94"/>
      <c r="F430" s="94"/>
      <c r="G430" s="94"/>
      <c r="H430" s="94"/>
      <c r="I430" s="94"/>
    </row>
    <row r="431" spans="3:9" x14ac:dyDescent="0.25">
      <c r="C431" s="94"/>
      <c r="D431" s="94"/>
      <c r="E431" s="94"/>
      <c r="F431" s="94"/>
      <c r="G431" s="94"/>
      <c r="H431" s="94"/>
      <c r="I431" s="94"/>
    </row>
    <row r="432" spans="3:9" x14ac:dyDescent="0.25">
      <c r="C432" s="94"/>
      <c r="D432" s="94"/>
      <c r="E432" s="94"/>
      <c r="F432" s="94"/>
      <c r="G432" s="94"/>
      <c r="H432" s="94"/>
      <c r="I432" s="94"/>
    </row>
    <row r="433" spans="3:9" x14ac:dyDescent="0.25">
      <c r="C433" s="94"/>
      <c r="D433" s="94"/>
      <c r="E433" s="94"/>
      <c r="F433" s="94"/>
      <c r="G433" s="94"/>
      <c r="H433" s="94"/>
      <c r="I433" s="94"/>
    </row>
    <row r="434" spans="3:9" x14ac:dyDescent="0.25">
      <c r="C434" s="94"/>
      <c r="D434" s="94"/>
      <c r="E434" s="94"/>
      <c r="F434" s="94"/>
      <c r="G434" s="94"/>
      <c r="H434" s="94"/>
      <c r="I434" s="94"/>
    </row>
    <row r="435" spans="3:9" x14ac:dyDescent="0.25">
      <c r="C435" s="94"/>
      <c r="D435" s="94"/>
      <c r="E435" s="94"/>
      <c r="F435" s="94"/>
      <c r="G435" s="94"/>
      <c r="H435" s="94"/>
      <c r="I435" s="94"/>
    </row>
    <row r="436" spans="3:9" x14ac:dyDescent="0.25">
      <c r="C436" s="94"/>
      <c r="D436" s="94"/>
      <c r="E436" s="94"/>
      <c r="F436" s="94"/>
      <c r="G436" s="94"/>
      <c r="H436" s="94"/>
      <c r="I436" s="94"/>
    </row>
    <row r="437" spans="3:9" x14ac:dyDescent="0.25">
      <c r="C437" s="94"/>
      <c r="D437" s="94"/>
      <c r="E437" s="94"/>
      <c r="F437" s="94"/>
      <c r="G437" s="94"/>
      <c r="H437" s="94"/>
      <c r="I437" s="94"/>
    </row>
    <row r="438" spans="3:9" x14ac:dyDescent="0.25">
      <c r="C438" s="94"/>
      <c r="D438" s="94"/>
      <c r="E438" s="94"/>
      <c r="F438" s="94"/>
      <c r="G438" s="94"/>
      <c r="H438" s="94"/>
      <c r="I438" s="94"/>
    </row>
    <row r="439" spans="3:9" x14ac:dyDescent="0.25">
      <c r="C439" s="94"/>
      <c r="D439" s="94"/>
      <c r="E439" s="94"/>
      <c r="F439" s="94"/>
      <c r="G439" s="94"/>
      <c r="H439" s="94"/>
      <c r="I439" s="94"/>
    </row>
    <row r="440" spans="3:9" x14ac:dyDescent="0.25">
      <c r="C440" s="94"/>
      <c r="D440" s="94"/>
      <c r="E440" s="94"/>
      <c r="F440" s="94"/>
      <c r="G440" s="94"/>
      <c r="H440" s="94"/>
      <c r="I440" s="94"/>
    </row>
    <row r="441" spans="3:9" x14ac:dyDescent="0.25">
      <c r="C441" s="94"/>
      <c r="D441" s="94"/>
      <c r="E441" s="94"/>
      <c r="F441" s="94"/>
      <c r="G441" s="94"/>
      <c r="H441" s="94"/>
      <c r="I441" s="94"/>
    </row>
    <row r="442" spans="3:9" x14ac:dyDescent="0.25">
      <c r="C442" s="94"/>
      <c r="D442" s="94"/>
      <c r="E442" s="94"/>
      <c r="F442" s="94"/>
      <c r="G442" s="94"/>
      <c r="H442" s="94"/>
      <c r="I442" s="94"/>
    </row>
    <row r="443" spans="3:9" x14ac:dyDescent="0.25">
      <c r="C443" s="94"/>
      <c r="D443" s="94"/>
      <c r="E443" s="94"/>
      <c r="F443" s="94"/>
      <c r="G443" s="94"/>
      <c r="H443" s="94"/>
      <c r="I443" s="94"/>
    </row>
    <row r="444" spans="3:9" x14ac:dyDescent="0.25">
      <c r="C444" s="94"/>
      <c r="D444" s="94"/>
      <c r="E444" s="94"/>
      <c r="F444" s="94"/>
      <c r="G444" s="94"/>
      <c r="H444" s="94"/>
      <c r="I444" s="94"/>
    </row>
    <row r="445" spans="3:9" x14ac:dyDescent="0.25">
      <c r="C445" s="94"/>
      <c r="D445" s="94"/>
      <c r="E445" s="94"/>
      <c r="F445" s="94"/>
      <c r="G445" s="94"/>
      <c r="H445" s="94"/>
      <c r="I445" s="94"/>
    </row>
    <row r="446" spans="3:9" x14ac:dyDescent="0.25">
      <c r="C446" s="94"/>
      <c r="D446" s="94"/>
      <c r="E446" s="94"/>
      <c r="F446" s="94"/>
      <c r="G446" s="94"/>
      <c r="H446" s="94"/>
      <c r="I446" s="94"/>
    </row>
    <row r="447" spans="3:9" x14ac:dyDescent="0.25">
      <c r="C447" s="94"/>
      <c r="D447" s="94"/>
      <c r="E447" s="94"/>
      <c r="F447" s="94"/>
      <c r="G447" s="94"/>
      <c r="H447" s="94"/>
      <c r="I447" s="94"/>
    </row>
    <row r="448" spans="3:9" x14ac:dyDescent="0.25">
      <c r="C448" s="94"/>
      <c r="D448" s="94"/>
      <c r="E448" s="94"/>
      <c r="F448" s="94"/>
      <c r="G448" s="94"/>
      <c r="H448" s="94"/>
      <c r="I448" s="94"/>
    </row>
    <row r="449" spans="3:9" x14ac:dyDescent="0.25">
      <c r="C449" s="94"/>
      <c r="D449" s="94"/>
      <c r="E449" s="94"/>
      <c r="F449" s="94"/>
      <c r="G449" s="94"/>
      <c r="H449" s="94"/>
      <c r="I449" s="94"/>
    </row>
    <row r="450" spans="3:9" x14ac:dyDescent="0.25">
      <c r="C450" s="94"/>
      <c r="D450" s="94"/>
      <c r="E450" s="94"/>
      <c r="F450" s="94"/>
      <c r="G450" s="94"/>
      <c r="H450" s="94"/>
      <c r="I450" s="94"/>
    </row>
    <row r="451" spans="3:9" x14ac:dyDescent="0.25">
      <c r="C451" s="94"/>
      <c r="D451" s="94"/>
      <c r="E451" s="94"/>
      <c r="F451" s="94"/>
      <c r="G451" s="94"/>
      <c r="H451" s="94"/>
      <c r="I451" s="94"/>
    </row>
    <row r="452" spans="3:9" x14ac:dyDescent="0.25">
      <c r="C452" s="94"/>
      <c r="D452" s="94"/>
      <c r="E452" s="94"/>
      <c r="F452" s="94"/>
      <c r="G452" s="94"/>
      <c r="H452" s="94"/>
      <c r="I452" s="94"/>
    </row>
    <row r="453" spans="3:9" x14ac:dyDescent="0.25">
      <c r="C453" s="94"/>
      <c r="D453" s="94"/>
      <c r="E453" s="94"/>
      <c r="F453" s="94"/>
      <c r="G453" s="94"/>
      <c r="H453" s="94"/>
      <c r="I453" s="94"/>
    </row>
    <row r="454" spans="3:9" x14ac:dyDescent="0.25">
      <c r="C454" s="94"/>
      <c r="D454" s="94"/>
      <c r="E454" s="94"/>
      <c r="F454" s="94"/>
      <c r="G454" s="94"/>
      <c r="H454" s="94"/>
      <c r="I454" s="94"/>
    </row>
    <row r="455" spans="3:9" x14ac:dyDescent="0.25">
      <c r="C455" s="94"/>
      <c r="D455" s="94"/>
      <c r="E455" s="94"/>
      <c r="F455" s="94"/>
      <c r="G455" s="94"/>
      <c r="H455" s="94"/>
      <c r="I455" s="94"/>
    </row>
    <row r="456" spans="3:9" x14ac:dyDescent="0.25">
      <c r="C456" s="94"/>
      <c r="D456" s="94"/>
      <c r="E456" s="94"/>
      <c r="F456" s="94"/>
      <c r="G456" s="94"/>
      <c r="H456" s="94"/>
      <c r="I456" s="94"/>
    </row>
    <row r="457" spans="3:9" x14ac:dyDescent="0.25">
      <c r="C457" s="94"/>
      <c r="D457" s="94"/>
      <c r="E457" s="94"/>
      <c r="F457" s="94"/>
      <c r="G457" s="94"/>
      <c r="H457" s="94"/>
      <c r="I457" s="94"/>
    </row>
    <row r="458" spans="3:9" x14ac:dyDescent="0.25">
      <c r="C458" s="94"/>
      <c r="D458" s="94"/>
      <c r="E458" s="94"/>
      <c r="F458" s="94"/>
      <c r="G458" s="94"/>
      <c r="H458" s="94"/>
      <c r="I458" s="94"/>
    </row>
    <row r="459" spans="3:9" x14ac:dyDescent="0.25">
      <c r="C459" s="94"/>
      <c r="D459" s="94"/>
      <c r="E459" s="94"/>
      <c r="F459" s="94"/>
      <c r="G459" s="94"/>
      <c r="H459" s="94"/>
      <c r="I459" s="94"/>
    </row>
    <row r="460" spans="3:9" x14ac:dyDescent="0.25">
      <c r="C460" s="94"/>
      <c r="D460" s="94"/>
      <c r="E460" s="94"/>
      <c r="F460" s="94"/>
      <c r="G460" s="94"/>
      <c r="H460" s="94"/>
      <c r="I460" s="94"/>
    </row>
    <row r="461" spans="3:9" x14ac:dyDescent="0.25">
      <c r="C461" s="94"/>
      <c r="D461" s="94"/>
      <c r="E461" s="94"/>
      <c r="F461" s="94"/>
      <c r="G461" s="94"/>
      <c r="H461" s="94"/>
      <c r="I461" s="94"/>
    </row>
    <row r="462" spans="3:9" x14ac:dyDescent="0.25">
      <c r="C462" s="94"/>
      <c r="D462" s="94"/>
      <c r="E462" s="94"/>
      <c r="F462" s="94"/>
      <c r="G462" s="94"/>
      <c r="H462" s="94"/>
      <c r="I462" s="94"/>
    </row>
    <row r="463" spans="3:9" x14ac:dyDescent="0.25">
      <c r="C463" s="94"/>
      <c r="D463" s="94"/>
      <c r="E463" s="94"/>
      <c r="F463" s="94"/>
      <c r="G463" s="94"/>
      <c r="H463" s="94"/>
      <c r="I463" s="94"/>
    </row>
    <row r="464" spans="3:9" x14ac:dyDescent="0.25">
      <c r="C464" s="94"/>
      <c r="D464" s="94"/>
      <c r="E464" s="94"/>
      <c r="F464" s="94"/>
      <c r="G464" s="94"/>
      <c r="H464" s="94"/>
      <c r="I464" s="94"/>
    </row>
    <row r="465" spans="3:9" x14ac:dyDescent="0.25">
      <c r="C465" s="94"/>
      <c r="D465" s="94"/>
      <c r="E465" s="94"/>
      <c r="F465" s="94"/>
      <c r="G465" s="94"/>
      <c r="H465" s="94"/>
      <c r="I465" s="94"/>
    </row>
    <row r="466" spans="3:9" x14ac:dyDescent="0.25">
      <c r="C466" s="94"/>
      <c r="D466" s="94"/>
      <c r="E466" s="94"/>
      <c r="F466" s="94"/>
      <c r="G466" s="94"/>
      <c r="H466" s="94"/>
      <c r="I466" s="94"/>
    </row>
    <row r="467" spans="3:9" x14ac:dyDescent="0.25">
      <c r="C467" s="94"/>
      <c r="D467" s="94"/>
      <c r="E467" s="94"/>
      <c r="F467" s="94"/>
      <c r="G467" s="94"/>
      <c r="H467" s="94"/>
      <c r="I467" s="94"/>
    </row>
    <row r="468" spans="3:9" x14ac:dyDescent="0.25">
      <c r="C468" s="94"/>
      <c r="D468" s="94"/>
      <c r="E468" s="94"/>
      <c r="F468" s="94"/>
      <c r="G468" s="94"/>
      <c r="H468" s="94"/>
      <c r="I468" s="94"/>
    </row>
    <row r="469" spans="3:9" x14ac:dyDescent="0.25">
      <c r="C469" s="94"/>
      <c r="D469" s="94"/>
      <c r="E469" s="94"/>
      <c r="F469" s="94"/>
      <c r="G469" s="94"/>
      <c r="H469" s="94"/>
      <c r="I469" s="94"/>
    </row>
    <row r="470" spans="3:9" x14ac:dyDescent="0.25">
      <c r="C470" s="94"/>
      <c r="D470" s="94"/>
      <c r="E470" s="94"/>
      <c r="F470" s="94"/>
      <c r="G470" s="94"/>
      <c r="H470" s="94"/>
      <c r="I470" s="94"/>
    </row>
    <row r="471" spans="3:9" x14ac:dyDescent="0.25">
      <c r="C471" s="94"/>
      <c r="D471" s="94"/>
      <c r="E471" s="94"/>
      <c r="F471" s="94"/>
      <c r="G471" s="94"/>
      <c r="H471" s="94"/>
      <c r="I471" s="94"/>
    </row>
    <row r="472" spans="3:9" x14ac:dyDescent="0.25">
      <c r="C472" s="94"/>
      <c r="D472" s="94"/>
      <c r="E472" s="94"/>
      <c r="F472" s="94"/>
      <c r="G472" s="94"/>
      <c r="H472" s="94"/>
      <c r="I472" s="94"/>
    </row>
    <row r="473" spans="3:9" x14ac:dyDescent="0.25">
      <c r="C473" s="94"/>
      <c r="D473" s="94"/>
      <c r="E473" s="94"/>
      <c r="F473" s="94"/>
      <c r="G473" s="94"/>
      <c r="H473" s="94"/>
      <c r="I473" s="94"/>
    </row>
    <row r="474" spans="3:9" x14ac:dyDescent="0.25">
      <c r="C474" s="94"/>
      <c r="D474" s="94"/>
      <c r="E474" s="94"/>
      <c r="F474" s="94"/>
      <c r="G474" s="94"/>
      <c r="H474" s="94"/>
      <c r="I474" s="94"/>
    </row>
    <row r="475" spans="3:9" x14ac:dyDescent="0.25">
      <c r="C475" s="94"/>
      <c r="D475" s="94"/>
      <c r="E475" s="94"/>
      <c r="F475" s="94"/>
      <c r="G475" s="94"/>
      <c r="H475" s="94"/>
      <c r="I475" s="94"/>
    </row>
    <row r="476" spans="3:9" x14ac:dyDescent="0.25">
      <c r="C476" s="94"/>
      <c r="D476" s="94"/>
      <c r="E476" s="94"/>
      <c r="F476" s="94"/>
      <c r="G476" s="94"/>
      <c r="H476" s="94"/>
      <c r="I476" s="94"/>
    </row>
    <row r="477" spans="3:9" x14ac:dyDescent="0.25">
      <c r="C477" s="94"/>
      <c r="D477" s="94"/>
      <c r="E477" s="94"/>
      <c r="F477" s="94"/>
      <c r="G477" s="94"/>
      <c r="H477" s="94"/>
      <c r="I477" s="94"/>
    </row>
    <row r="478" spans="3:9" x14ac:dyDescent="0.25">
      <c r="C478" s="94"/>
      <c r="D478" s="94"/>
      <c r="E478" s="94"/>
      <c r="F478" s="94"/>
      <c r="G478" s="94"/>
      <c r="H478" s="94"/>
      <c r="I478" s="94"/>
    </row>
    <row r="479" spans="3:9" x14ac:dyDescent="0.25">
      <c r="C479" s="94"/>
      <c r="D479" s="94"/>
      <c r="E479" s="94"/>
      <c r="F479" s="94"/>
      <c r="G479" s="94"/>
      <c r="H479" s="94"/>
      <c r="I479" s="94"/>
    </row>
    <row r="480" spans="3:9" x14ac:dyDescent="0.25">
      <c r="C480" s="94"/>
      <c r="D480" s="94"/>
      <c r="E480" s="94"/>
      <c r="F480" s="94"/>
      <c r="G480" s="94"/>
      <c r="H480" s="94"/>
      <c r="I480" s="94"/>
    </row>
    <row r="481" spans="3:9" x14ac:dyDescent="0.25">
      <c r="C481" s="94"/>
      <c r="D481" s="94"/>
      <c r="E481" s="94"/>
      <c r="F481" s="94"/>
      <c r="G481" s="94"/>
      <c r="H481" s="94"/>
      <c r="I481" s="94"/>
    </row>
    <row r="482" spans="3:9" x14ac:dyDescent="0.25">
      <c r="C482" s="94"/>
      <c r="D482" s="94"/>
      <c r="E482" s="94"/>
      <c r="F482" s="94"/>
      <c r="G482" s="94"/>
      <c r="H482" s="94"/>
      <c r="I482" s="94"/>
    </row>
    <row r="483" spans="3:9" x14ac:dyDescent="0.25">
      <c r="C483" s="94"/>
      <c r="D483" s="94"/>
      <c r="E483" s="94"/>
      <c r="F483" s="94"/>
      <c r="G483" s="94"/>
      <c r="H483" s="94"/>
      <c r="I483" s="94"/>
    </row>
    <row r="484" spans="3:9" x14ac:dyDescent="0.25">
      <c r="C484" s="94"/>
      <c r="D484" s="94"/>
      <c r="E484" s="94"/>
      <c r="F484" s="94"/>
      <c r="G484" s="94"/>
      <c r="H484" s="94"/>
      <c r="I484" s="94"/>
    </row>
    <row r="485" spans="3:9" x14ac:dyDescent="0.25">
      <c r="C485" s="94"/>
      <c r="D485" s="94"/>
      <c r="E485" s="94"/>
      <c r="F485" s="94"/>
      <c r="G485" s="94"/>
      <c r="H485" s="94"/>
      <c r="I485" s="94"/>
    </row>
    <row r="486" spans="3:9" x14ac:dyDescent="0.25">
      <c r="C486" s="94"/>
      <c r="D486" s="94"/>
      <c r="E486" s="94"/>
      <c r="F486" s="94"/>
      <c r="G486" s="94"/>
      <c r="H486" s="94"/>
      <c r="I486" s="94"/>
    </row>
    <row r="487" spans="3:9" x14ac:dyDescent="0.25">
      <c r="C487" s="94"/>
      <c r="D487" s="94"/>
      <c r="E487" s="94"/>
      <c r="F487" s="94"/>
      <c r="G487" s="94"/>
      <c r="H487" s="94"/>
      <c r="I487" s="94"/>
    </row>
    <row r="488" spans="3:9" x14ac:dyDescent="0.25">
      <c r="C488" s="94"/>
      <c r="D488" s="94"/>
      <c r="E488" s="94"/>
      <c r="F488" s="94"/>
      <c r="G488" s="94"/>
      <c r="H488" s="94"/>
      <c r="I488" s="94"/>
    </row>
    <row r="489" spans="3:9" x14ac:dyDescent="0.25">
      <c r="C489" s="94"/>
      <c r="D489" s="94"/>
      <c r="E489" s="94"/>
      <c r="F489" s="94"/>
      <c r="G489" s="94"/>
      <c r="H489" s="94"/>
      <c r="I489" s="94"/>
    </row>
    <row r="490" spans="3:9" x14ac:dyDescent="0.25">
      <c r="C490" s="94"/>
      <c r="D490" s="94"/>
      <c r="E490" s="94"/>
      <c r="F490" s="94"/>
      <c r="G490" s="94"/>
      <c r="H490" s="94"/>
      <c r="I490" s="94"/>
    </row>
    <row r="491" spans="3:9" x14ac:dyDescent="0.25">
      <c r="C491" s="94"/>
      <c r="D491" s="94"/>
      <c r="E491" s="94"/>
      <c r="F491" s="94"/>
      <c r="G491" s="94"/>
      <c r="H491" s="94"/>
      <c r="I491" s="94"/>
    </row>
    <row r="492" spans="3:9" x14ac:dyDescent="0.25">
      <c r="C492" s="94"/>
      <c r="D492" s="94"/>
      <c r="E492" s="94"/>
      <c r="F492" s="94"/>
      <c r="G492" s="94"/>
      <c r="H492" s="94"/>
      <c r="I492" s="94"/>
    </row>
    <row r="493" spans="3:9" x14ac:dyDescent="0.25">
      <c r="C493" s="94"/>
      <c r="D493" s="94"/>
      <c r="E493" s="94"/>
      <c r="F493" s="94"/>
      <c r="G493" s="94"/>
      <c r="H493" s="94"/>
      <c r="I493" s="94"/>
    </row>
    <row r="494" spans="3:9" x14ac:dyDescent="0.25">
      <c r="C494" s="94"/>
      <c r="D494" s="94"/>
      <c r="E494" s="94"/>
      <c r="F494" s="94"/>
      <c r="G494" s="94"/>
      <c r="H494" s="94"/>
      <c r="I494" s="94"/>
    </row>
    <row r="495" spans="3:9" x14ac:dyDescent="0.25">
      <c r="C495" s="94"/>
      <c r="D495" s="94"/>
      <c r="E495" s="94"/>
      <c r="F495" s="94"/>
      <c r="G495" s="94"/>
      <c r="H495" s="94"/>
      <c r="I495" s="94"/>
    </row>
    <row r="496" spans="3:9" x14ac:dyDescent="0.25">
      <c r="C496" s="94"/>
      <c r="D496" s="94"/>
      <c r="E496" s="94"/>
      <c r="F496" s="94"/>
      <c r="G496" s="94"/>
      <c r="H496" s="94"/>
      <c r="I496" s="94"/>
    </row>
    <row r="497" spans="3:9" x14ac:dyDescent="0.25">
      <c r="C497" s="94"/>
      <c r="D497" s="94"/>
      <c r="E497" s="94"/>
      <c r="F497" s="94"/>
      <c r="G497" s="94"/>
      <c r="H497" s="94"/>
      <c r="I497" s="94"/>
    </row>
    <row r="498" spans="3:9" x14ac:dyDescent="0.25">
      <c r="C498" s="94"/>
      <c r="D498" s="94"/>
      <c r="E498" s="94"/>
      <c r="F498" s="94"/>
      <c r="G498" s="94"/>
      <c r="H498" s="94"/>
      <c r="I498" s="94"/>
    </row>
    <row r="499" spans="3:9" x14ac:dyDescent="0.25">
      <c r="C499" s="94"/>
      <c r="D499" s="94"/>
      <c r="E499" s="94"/>
      <c r="F499" s="94"/>
      <c r="G499" s="94"/>
      <c r="H499" s="94"/>
      <c r="I499" s="94"/>
    </row>
    <row r="500" spans="3:9" x14ac:dyDescent="0.25">
      <c r="C500" s="94"/>
      <c r="D500" s="94"/>
      <c r="E500" s="94"/>
      <c r="F500" s="94"/>
      <c r="G500" s="94"/>
      <c r="H500" s="94"/>
      <c r="I500" s="94"/>
    </row>
    <row r="501" spans="3:9" x14ac:dyDescent="0.25">
      <c r="C501" s="94"/>
      <c r="D501" s="94"/>
      <c r="E501" s="94"/>
      <c r="F501" s="94"/>
      <c r="G501" s="94"/>
      <c r="H501" s="94"/>
      <c r="I501" s="94"/>
    </row>
    <row r="502" spans="3:9" x14ac:dyDescent="0.25">
      <c r="C502" s="94"/>
      <c r="D502" s="94"/>
      <c r="E502" s="94"/>
      <c r="F502" s="94"/>
      <c r="G502" s="94"/>
      <c r="H502" s="94"/>
      <c r="I502" s="94"/>
    </row>
    <row r="503" spans="3:9" x14ac:dyDescent="0.25">
      <c r="C503" s="94"/>
      <c r="D503" s="94"/>
      <c r="E503" s="94"/>
      <c r="F503" s="94"/>
      <c r="G503" s="94"/>
      <c r="H503" s="94"/>
      <c r="I503" s="94"/>
    </row>
    <row r="504" spans="3:9" x14ac:dyDescent="0.25">
      <c r="C504" s="94"/>
      <c r="D504" s="94"/>
      <c r="E504" s="94"/>
      <c r="F504" s="94"/>
      <c r="G504" s="94"/>
      <c r="H504" s="94"/>
      <c r="I504" s="94"/>
    </row>
    <row r="505" spans="3:9" x14ac:dyDescent="0.25">
      <c r="C505" s="94"/>
      <c r="D505" s="94"/>
      <c r="E505" s="94"/>
      <c r="F505" s="94"/>
      <c r="G505" s="94"/>
      <c r="H505" s="94"/>
      <c r="I505" s="94"/>
    </row>
    <row r="506" spans="3:9" x14ac:dyDescent="0.25">
      <c r="C506" s="94"/>
      <c r="D506" s="94"/>
      <c r="E506" s="94"/>
      <c r="F506" s="94"/>
      <c r="G506" s="94"/>
      <c r="H506" s="94"/>
      <c r="I506" s="94"/>
    </row>
    <row r="507" spans="3:9" x14ac:dyDescent="0.25">
      <c r="C507" s="94"/>
      <c r="D507" s="94"/>
      <c r="E507" s="94"/>
      <c r="F507" s="94"/>
      <c r="G507" s="94"/>
      <c r="H507" s="94"/>
      <c r="I507" s="94"/>
    </row>
    <row r="508" spans="3:9" x14ac:dyDescent="0.25">
      <c r="C508" s="94"/>
      <c r="D508" s="94"/>
      <c r="E508" s="94"/>
      <c r="F508" s="94"/>
      <c r="G508" s="94"/>
      <c r="H508" s="94"/>
      <c r="I508" s="94"/>
    </row>
    <row r="509" spans="3:9" x14ac:dyDescent="0.25">
      <c r="C509" s="94"/>
      <c r="D509" s="94"/>
      <c r="E509" s="94"/>
      <c r="F509" s="94"/>
      <c r="G509" s="94"/>
      <c r="H509" s="94"/>
      <c r="I509" s="94"/>
    </row>
    <row r="510" spans="3:9" x14ac:dyDescent="0.25">
      <c r="C510" s="94"/>
      <c r="D510" s="94"/>
      <c r="E510" s="94"/>
      <c r="F510" s="94"/>
      <c r="G510" s="94"/>
      <c r="H510" s="94"/>
      <c r="I510" s="94"/>
    </row>
    <row r="511" spans="3:9" x14ac:dyDescent="0.25">
      <c r="C511" s="94"/>
      <c r="D511" s="94"/>
      <c r="E511" s="94"/>
      <c r="F511" s="94"/>
      <c r="G511" s="94"/>
      <c r="H511" s="94"/>
      <c r="I511" s="94"/>
    </row>
    <row r="512" spans="3:9" x14ac:dyDescent="0.25">
      <c r="C512" s="94"/>
      <c r="D512" s="94"/>
      <c r="E512" s="94"/>
      <c r="F512" s="94"/>
      <c r="G512" s="94"/>
      <c r="H512" s="94"/>
      <c r="I512" s="94"/>
    </row>
    <row r="513" spans="3:9" x14ac:dyDescent="0.25">
      <c r="C513" s="94"/>
      <c r="D513" s="94"/>
      <c r="E513" s="94"/>
      <c r="F513" s="94"/>
      <c r="G513" s="94"/>
      <c r="H513" s="94"/>
      <c r="I513" s="94"/>
    </row>
    <row r="514" spans="3:9" x14ac:dyDescent="0.25">
      <c r="C514" s="94"/>
      <c r="D514" s="94"/>
      <c r="E514" s="94"/>
      <c r="F514" s="94"/>
      <c r="G514" s="94"/>
      <c r="H514" s="94"/>
      <c r="I514" s="94"/>
    </row>
    <row r="515" spans="3:9" x14ac:dyDescent="0.25">
      <c r="C515" s="94"/>
      <c r="D515" s="94"/>
      <c r="E515" s="94"/>
      <c r="F515" s="94"/>
      <c r="G515" s="94"/>
      <c r="H515" s="94"/>
      <c r="I515" s="94"/>
    </row>
    <row r="516" spans="3:9" x14ac:dyDescent="0.25">
      <c r="C516" s="94"/>
      <c r="D516" s="94"/>
      <c r="E516" s="94"/>
      <c r="F516" s="94"/>
      <c r="G516" s="94"/>
      <c r="H516" s="94"/>
      <c r="I516" s="94"/>
    </row>
    <row r="517" spans="3:9" x14ac:dyDescent="0.25">
      <c r="C517" s="94"/>
      <c r="D517" s="94"/>
      <c r="E517" s="94"/>
      <c r="F517" s="94"/>
      <c r="G517" s="94"/>
      <c r="H517" s="94"/>
      <c r="I517" s="94"/>
    </row>
    <row r="518" spans="3:9" x14ac:dyDescent="0.25">
      <c r="C518" s="94"/>
      <c r="D518" s="94"/>
      <c r="E518" s="94"/>
      <c r="F518" s="94"/>
      <c r="G518" s="94"/>
      <c r="H518" s="94"/>
      <c r="I518" s="94"/>
    </row>
    <row r="519" spans="3:9" x14ac:dyDescent="0.25">
      <c r="C519" s="94"/>
      <c r="D519" s="94"/>
      <c r="E519" s="94"/>
      <c r="F519" s="94"/>
      <c r="G519" s="94"/>
      <c r="H519" s="94"/>
      <c r="I519" s="94"/>
    </row>
    <row r="520" spans="3:9" x14ac:dyDescent="0.25">
      <c r="C520" s="94"/>
      <c r="D520" s="94"/>
      <c r="E520" s="94"/>
      <c r="F520" s="94"/>
      <c r="G520" s="94"/>
      <c r="H520" s="94"/>
      <c r="I520" s="94"/>
    </row>
    <row r="521" spans="3:9" x14ac:dyDescent="0.25">
      <c r="C521" s="94"/>
      <c r="D521" s="94"/>
      <c r="E521" s="94"/>
      <c r="F521" s="94"/>
      <c r="G521" s="94"/>
      <c r="H521" s="94"/>
      <c r="I521" s="94"/>
    </row>
    <row r="522" spans="3:9" x14ac:dyDescent="0.25">
      <c r="C522" s="94"/>
      <c r="D522" s="94"/>
      <c r="E522" s="94"/>
      <c r="F522" s="94"/>
      <c r="G522" s="94"/>
      <c r="H522" s="94"/>
      <c r="I522" s="94"/>
    </row>
    <row r="523" spans="3:9" x14ac:dyDescent="0.25">
      <c r="C523" s="94"/>
      <c r="D523" s="94"/>
      <c r="E523" s="94"/>
      <c r="F523" s="94"/>
      <c r="G523" s="94"/>
      <c r="H523" s="94"/>
      <c r="I523" s="94"/>
    </row>
  </sheetData>
  <sheetProtection password="DCBA" sheet="1" objects="1" scenarios="1" selectLockedCells="1"/>
  <mergeCells count="10">
    <mergeCell ref="C69:D70"/>
    <mergeCell ref="M14:M19"/>
    <mergeCell ref="M22:M27"/>
    <mergeCell ref="B2:N2"/>
    <mergeCell ref="M6:M11"/>
    <mergeCell ref="M30:M35"/>
    <mergeCell ref="M38:M43"/>
    <mergeCell ref="M46:M51"/>
    <mergeCell ref="M54:M59"/>
    <mergeCell ref="M62:M67"/>
  </mergeCells>
  <dataValidations count="5">
    <dataValidation allowBlank="1" showInputMessage="1" showErrorMessage="1" error="This setup exceeds max current. You must reduce the number of clocks and add additional converter boxes." sqref="K8:L8 K50:L50 J5 N5:N11 K66:L66 J21 K13:L18 J17 M29:M30 M53:M54 M13:M14 J37 J33 K29:L34 K42:L42 K37:M38 K21:M22 J45 K40:L40 K45:M46 J61 J57 K53:L58 K5:M6 N53:N58 J13 J15 K10:L10 K24:L24 J29 J31 K26:L26 K64:L64 J53 J55 L51 N29:N42 N45:N51 N61:N68 N13:N18 N21:N27 K48:L48 K61:M62"/>
    <dataValidation type="list" allowBlank="1" showInputMessage="1" showErrorMessage="1" sqref="C14:C18 C10 C54:C58 C24 C30:C35 C42 C50:C51 C26 C6 C8 C22 C38 C40 C46 C48 C62 C64 C66">
      <formula1>wireguage</formula1>
    </dataValidation>
    <dataValidation type="list" allowBlank="1" showInputMessage="1" showErrorMessage="1" sqref="G15 G57 G33 G17 G55">
      <formula1>$H$2:$H$33</formula1>
    </dataValidation>
    <dataValidation type="list" allowBlank="1" showInputMessage="1" showErrorMessage="1" sqref="H55 H33 H31 H57">
      <formula1>$G$2:$G$43</formula1>
    </dataValidation>
    <dataValidation type="list" allowBlank="1" showInputMessage="1" showErrorMessage="1" sqref="I55 I17 I15 I33 I31 I57">
      <formula1>$I$2:$I$23</formula1>
    </dataValidation>
  </dataValidations>
  <pageMargins left="0.7" right="0.7" top="0.75" bottom="0.75" header="0.3" footer="0.3"/>
  <pageSetup scale="20" orientation="landscape" r:id="rId1"/>
  <extLst>
    <ext xmlns:x14="http://schemas.microsoft.com/office/spreadsheetml/2009/9/main" uri="{78C0D931-6437-407d-A8EE-F0AAD7539E65}">
      <x14:conditionalFormattings>
        <x14:conditionalFormatting xmlns:xm="http://schemas.microsoft.com/office/excel/2006/main">
          <x14:cfRule type="containsText" priority="43" operator="containsText" id="{20755585-9C61-401E-BCF5-8D530109918C}">
            <xm:f>NOT(ISERROR(SEARCH($P$73,M5)))</xm:f>
            <xm:f>$P$73</xm:f>
            <x14:dxf>
              <font>
                <b/>
                <i val="0"/>
                <color rgb="FF92D050"/>
              </font>
            </x14:dxf>
          </x14:cfRule>
          <x14:cfRule type="containsText" priority="44" operator="containsText" id="{38F668CE-D1A6-4E27-86FB-313AB51345EE}">
            <xm:f>NOT(ISERROR(SEARCH($P$72,M5)))</xm:f>
            <xm:f>$P$72</xm:f>
            <x14:dxf>
              <font>
                <b/>
                <i val="0"/>
                <color rgb="FFFFC000"/>
              </font>
            </x14:dxf>
          </x14:cfRule>
          <x14:cfRule type="containsText" priority="45" operator="containsText" id="{E684B1BE-F3F0-4188-9650-9BB2ED0CBCEE}">
            <xm:f>NOT(ISERROR(SEARCH($P$71,M5)))</xm:f>
            <xm:f>$P$71</xm:f>
            <x14:dxf>
              <font>
                <b/>
                <i val="0"/>
                <color rgb="FFFF0000"/>
              </font>
            </x14:dxf>
          </x14:cfRule>
          <xm:sqref>M13 M5:M6 M21 M29 M37 M53 M45 M61</xm:sqref>
        </x14:conditionalFormatting>
        <x14:conditionalFormatting xmlns:xm="http://schemas.microsoft.com/office/excel/2006/main">
          <x14:cfRule type="containsText" priority="22" operator="containsText" id="{0EC7B405-C496-4BE5-8DA8-35ED6C635DD3}">
            <xm:f>NOT(ISERROR(SEARCH($P$73,M14)))</xm:f>
            <xm:f>$P$73</xm:f>
            <x14:dxf>
              <font>
                <b/>
                <i val="0"/>
                <color rgb="FF92D050"/>
              </font>
            </x14:dxf>
          </x14:cfRule>
          <x14:cfRule type="containsText" priority="23" operator="containsText" id="{538A940E-8D39-4A6C-A829-D2773DB07E3A}">
            <xm:f>NOT(ISERROR(SEARCH($P$72,M14)))</xm:f>
            <xm:f>$P$72</xm:f>
            <x14:dxf>
              <font>
                <b/>
                <i val="0"/>
                <color rgb="FFFFC000"/>
              </font>
            </x14:dxf>
          </x14:cfRule>
          <x14:cfRule type="containsText" priority="24" operator="containsText" id="{ADBEC7DC-33FD-45E1-AA80-5C62E06FF905}">
            <xm:f>NOT(ISERROR(SEARCH($P$71,M14)))</xm:f>
            <xm:f>$P$71</xm:f>
            <x14:dxf>
              <font>
                <b/>
                <i val="0"/>
                <color rgb="FFFF0000"/>
              </font>
            </x14:dxf>
          </x14:cfRule>
          <xm:sqref>M14</xm:sqref>
        </x14:conditionalFormatting>
        <x14:conditionalFormatting xmlns:xm="http://schemas.microsoft.com/office/excel/2006/main">
          <x14:cfRule type="containsText" priority="19" operator="containsText" id="{D23CA8F8-F75D-4C59-AD6B-9948B8DA530B}">
            <xm:f>NOT(ISERROR(SEARCH($P$73,M22)))</xm:f>
            <xm:f>$P$73</xm:f>
            <x14:dxf>
              <font>
                <b/>
                <i val="0"/>
                <color rgb="FF92D050"/>
              </font>
            </x14:dxf>
          </x14:cfRule>
          <x14:cfRule type="containsText" priority="20" operator="containsText" id="{B0A898DA-66DD-4837-A82B-0F179DB4C25F}">
            <xm:f>NOT(ISERROR(SEARCH($P$72,M22)))</xm:f>
            <xm:f>$P$72</xm:f>
            <x14:dxf>
              <font>
                <b/>
                <i val="0"/>
                <color rgb="FFFFC000"/>
              </font>
            </x14:dxf>
          </x14:cfRule>
          <x14:cfRule type="containsText" priority="21" operator="containsText" id="{2050ED41-0EE3-4D88-8BE8-3AEDFAEAC778}">
            <xm:f>NOT(ISERROR(SEARCH($P$71,M22)))</xm:f>
            <xm:f>$P$71</xm:f>
            <x14:dxf>
              <font>
                <b/>
                <i val="0"/>
                <color rgb="FFFF0000"/>
              </font>
            </x14:dxf>
          </x14:cfRule>
          <xm:sqref>M22</xm:sqref>
        </x14:conditionalFormatting>
        <x14:conditionalFormatting xmlns:xm="http://schemas.microsoft.com/office/excel/2006/main">
          <x14:cfRule type="containsText" priority="16" operator="containsText" id="{60DE0F3B-2959-4BC6-8BE5-8F878FAF91DD}">
            <xm:f>NOT(ISERROR(SEARCH($P$73,M30)))</xm:f>
            <xm:f>$P$73</xm:f>
            <x14:dxf>
              <font>
                <b/>
                <i val="0"/>
                <color rgb="FF92D050"/>
              </font>
            </x14:dxf>
          </x14:cfRule>
          <x14:cfRule type="containsText" priority="17" operator="containsText" id="{397B531A-E84D-412E-9F21-B44E6C22D630}">
            <xm:f>NOT(ISERROR(SEARCH($P$72,M30)))</xm:f>
            <xm:f>$P$72</xm:f>
            <x14:dxf>
              <font>
                <b/>
                <i val="0"/>
                <color rgb="FFFFC000"/>
              </font>
            </x14:dxf>
          </x14:cfRule>
          <x14:cfRule type="containsText" priority="18" operator="containsText" id="{D0520821-C1F3-4D39-A72D-F499DE2939BE}">
            <xm:f>NOT(ISERROR(SEARCH($P$71,M30)))</xm:f>
            <xm:f>$P$71</xm:f>
            <x14:dxf>
              <font>
                <b/>
                <i val="0"/>
                <color rgb="FFFF0000"/>
              </font>
            </x14:dxf>
          </x14:cfRule>
          <xm:sqref>M30</xm:sqref>
        </x14:conditionalFormatting>
        <x14:conditionalFormatting xmlns:xm="http://schemas.microsoft.com/office/excel/2006/main">
          <x14:cfRule type="containsText" priority="13" operator="containsText" id="{8EE3BD14-BE06-4200-A108-26569CDD519F}">
            <xm:f>NOT(ISERROR(SEARCH($P$73,M38)))</xm:f>
            <xm:f>$P$73</xm:f>
            <x14:dxf>
              <font>
                <b/>
                <i val="0"/>
                <color rgb="FF92D050"/>
              </font>
            </x14:dxf>
          </x14:cfRule>
          <x14:cfRule type="containsText" priority="14" operator="containsText" id="{08510B9D-B4ED-4119-B63B-E987217FF697}">
            <xm:f>NOT(ISERROR(SEARCH($P$72,M38)))</xm:f>
            <xm:f>$P$72</xm:f>
            <x14:dxf>
              <font>
                <b/>
                <i val="0"/>
                <color rgb="FFFFC000"/>
              </font>
            </x14:dxf>
          </x14:cfRule>
          <x14:cfRule type="containsText" priority="15" operator="containsText" id="{A40AC75F-CF86-404D-992F-56D9A679C1A6}">
            <xm:f>NOT(ISERROR(SEARCH($P$71,M38)))</xm:f>
            <xm:f>$P$71</xm:f>
            <x14:dxf>
              <font>
                <b/>
                <i val="0"/>
                <color rgb="FFFF0000"/>
              </font>
            </x14:dxf>
          </x14:cfRule>
          <xm:sqref>M38</xm:sqref>
        </x14:conditionalFormatting>
        <x14:conditionalFormatting xmlns:xm="http://schemas.microsoft.com/office/excel/2006/main">
          <x14:cfRule type="containsText" priority="10" operator="containsText" id="{662E09CD-0F1B-47CD-A586-955ECDC5FDAA}">
            <xm:f>NOT(ISERROR(SEARCH($P$73,M46)))</xm:f>
            <xm:f>$P$73</xm:f>
            <x14:dxf>
              <font>
                <b/>
                <i val="0"/>
                <color rgb="FF92D050"/>
              </font>
            </x14:dxf>
          </x14:cfRule>
          <x14:cfRule type="containsText" priority="11" operator="containsText" id="{87B1BDF8-E94B-4AEC-8A11-032EBEE14D3A}">
            <xm:f>NOT(ISERROR(SEARCH($P$72,M46)))</xm:f>
            <xm:f>$P$72</xm:f>
            <x14:dxf>
              <font>
                <b/>
                <i val="0"/>
                <color rgb="FFFFC000"/>
              </font>
            </x14:dxf>
          </x14:cfRule>
          <x14:cfRule type="containsText" priority="12" operator="containsText" id="{5524C7A2-0E52-4C2E-A658-F1637875443C}">
            <xm:f>NOT(ISERROR(SEARCH($P$71,M46)))</xm:f>
            <xm:f>$P$71</xm:f>
            <x14:dxf>
              <font>
                <b/>
                <i val="0"/>
                <color rgb="FFFF0000"/>
              </font>
            </x14:dxf>
          </x14:cfRule>
          <xm:sqref>M46</xm:sqref>
        </x14:conditionalFormatting>
        <x14:conditionalFormatting xmlns:xm="http://schemas.microsoft.com/office/excel/2006/main">
          <x14:cfRule type="containsText" priority="7" operator="containsText" id="{848F0DD8-5080-4CAC-A3A4-B53B73AA283D}">
            <xm:f>NOT(ISERROR(SEARCH($P$73,M54)))</xm:f>
            <xm:f>$P$73</xm:f>
            <x14:dxf>
              <font>
                <b/>
                <i val="0"/>
                <color rgb="FF92D050"/>
              </font>
            </x14:dxf>
          </x14:cfRule>
          <x14:cfRule type="containsText" priority="8" operator="containsText" id="{A72E679F-51D4-4150-BA9C-7E2BDE757C91}">
            <xm:f>NOT(ISERROR(SEARCH($P$72,M54)))</xm:f>
            <xm:f>$P$72</xm:f>
            <x14:dxf>
              <font>
                <b/>
                <i val="0"/>
                <color rgb="FFFFC000"/>
              </font>
            </x14:dxf>
          </x14:cfRule>
          <x14:cfRule type="containsText" priority="9" operator="containsText" id="{5D9C73A7-E2D1-4628-87C6-0445C119A0FC}">
            <xm:f>NOT(ISERROR(SEARCH($P$71,M54)))</xm:f>
            <xm:f>$P$71</xm:f>
            <x14:dxf>
              <font>
                <b/>
                <i val="0"/>
                <color rgb="FFFF0000"/>
              </font>
            </x14:dxf>
          </x14:cfRule>
          <xm:sqref>M54</xm:sqref>
        </x14:conditionalFormatting>
        <x14:conditionalFormatting xmlns:xm="http://schemas.microsoft.com/office/excel/2006/main">
          <x14:cfRule type="containsText" priority="1" operator="containsText" id="{50E2C7E8-DD36-4268-B86E-BA46EAD9D59A}">
            <xm:f>NOT(ISERROR(SEARCH($P$73,M62)))</xm:f>
            <xm:f>$P$73</xm:f>
            <x14:dxf>
              <font>
                <b/>
                <i val="0"/>
                <color rgb="FF92D050"/>
              </font>
            </x14:dxf>
          </x14:cfRule>
          <x14:cfRule type="containsText" priority="2" operator="containsText" id="{2745C8A7-5CF4-434B-B006-6DEC992019E5}">
            <xm:f>NOT(ISERROR(SEARCH($P$72,M62)))</xm:f>
            <xm:f>$P$72</xm:f>
            <x14:dxf>
              <font>
                <b/>
                <i val="0"/>
                <color rgb="FFFFC000"/>
              </font>
            </x14:dxf>
          </x14:cfRule>
          <x14:cfRule type="containsText" priority="3" operator="containsText" id="{3295CB5D-2788-4559-8E5F-64F1DA330C5A}">
            <xm:f>NOT(ISERROR(SEARCH($P$71,M62)))</xm:f>
            <xm:f>$P$71</xm:f>
            <x14:dxf>
              <font>
                <b/>
                <i val="0"/>
                <color rgb="FFFF0000"/>
              </font>
            </x14:dxf>
          </x14:cfRule>
          <xm:sqref>M62</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14:formula1>
            <xm:f>lists!$D$2:$D$127</xm:f>
          </x14:formula1>
          <xm:sqref>E55 E57 E17 E15 E31 E33</xm:sqref>
        </x14:dataValidation>
        <x14:dataValidation type="list" allowBlank="1" showInputMessage="1" showErrorMessage="1">
          <x14:formula1>
            <xm:f>lists!$E$2:$E$62</xm:f>
          </x14:formula1>
          <xm:sqref>F14:F18 F10 F54:F58 F24 F30:F34 F42 F50 F26 F6 F8 F22 F38 F40 F46 F48 F62 F64 F66</xm:sqref>
        </x14:dataValidation>
        <x14:dataValidation type="list" allowBlank="1" showInputMessage="1" showErrorMessage="1">
          <x14:formula1>
            <xm:f>lists!$C$2:$C$11</xm:f>
          </x14:formula1>
          <xm:sqref>D6 D8 D10</xm:sqref>
        </x14:dataValidation>
        <x14:dataValidation type="list" allowBlank="1" showInputMessage="1" showErrorMessage="1">
          <x14:formula1>
            <xm:f>lists!$D$2:$D$182</xm:f>
          </x14:formula1>
          <xm:sqref>E6 E8 E10 E14 E16 E18 E22 E24 E26 E30 E32 E34 E38 E40 E42 E46 E48 E50 E54 E56 E58 E62 E64 E66</xm:sqref>
        </x14:dataValidation>
        <x14:dataValidation type="list" allowBlank="1" showInputMessage="1" showErrorMessage="1">
          <x14:formula1>
            <xm:f>lists!$F$2:$F$32</xm:f>
          </x14:formula1>
          <xm:sqref>G31</xm:sqref>
        </x14:dataValidation>
        <x14:dataValidation type="list" allowBlank="1" showInputMessage="1" showErrorMessage="1">
          <x14:formula1>
            <xm:f>lists!$G$2:$G$42</xm:f>
          </x14:formula1>
          <xm:sqref>H15 H17</xm:sqref>
        </x14:dataValidation>
        <x14:dataValidation type="list" allowBlank="1" showInputMessage="1" showErrorMessage="1">
          <x14:formula1>
            <xm:f>lists!$G$2:$G$41</xm:f>
          </x14:formula1>
          <xm:sqref>H6 H8 H10 H14 H16 H18 H22 H24 H26 H30 H32 H34 H38 H40 H42 H46 H48 H50 H54 H56 H58 H62 H64 H66</xm:sqref>
        </x14:dataValidation>
        <x14:dataValidation type="list" allowBlank="1" showInputMessage="1" showErrorMessage="1">
          <x14:formula1>
            <xm:f>lists!$H$2:$H$31</xm:f>
          </x14:formula1>
          <xm:sqref>I6 I8 I10 I14 I16 I18 I22 I24 I26 I30 I32 I34 I38 I40 I42 I46 I48 I50 I54 I56 I58 I62 I64 I66</xm:sqref>
        </x14:dataValidation>
        <x14:dataValidation type="list" allowBlank="1" showInputMessage="1" showErrorMessage="1">
          <x14:formula1>
            <xm:f>lists!$F$2:$F$47</xm:f>
          </x14:formula1>
          <xm:sqref>G6 G8 G10 G14 G16 G18 G22 G24 G26 G30 G32 G34 G38 G40 G42 G46 G48 G50 G54 G56 G58 G62 G64 G66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52"/>
  <sheetViews>
    <sheetView zoomScale="60" zoomScaleNormal="60" workbookViewId="0">
      <selection activeCell="M4" sqref="M4"/>
    </sheetView>
  </sheetViews>
  <sheetFormatPr defaultRowHeight="15" x14ac:dyDescent="0.25"/>
  <cols>
    <col min="1" max="1" width="8.5703125" style="5" customWidth="1"/>
    <col min="2" max="2" width="29.140625" style="5" customWidth="1"/>
    <col min="3" max="3" width="13.42578125" style="6" customWidth="1"/>
    <col min="4" max="4" width="17.140625" style="6" customWidth="1"/>
    <col min="5" max="5" width="14.85546875" style="6" customWidth="1"/>
    <col min="6" max="6" width="11.5703125" style="6" bestFit="1" customWidth="1"/>
    <col min="7" max="7" width="12.42578125" style="6" customWidth="1"/>
    <col min="8" max="8" width="14.7109375" style="6" customWidth="1"/>
    <col min="9" max="9" width="12.42578125" style="6" customWidth="1"/>
    <col min="10" max="10" width="25.140625" style="5" bestFit="1" customWidth="1"/>
    <col min="11" max="11" width="18" style="5" bestFit="1" customWidth="1"/>
    <col min="12" max="12" width="25.140625" style="5" hidden="1" customWidth="1"/>
    <col min="13" max="13" width="81.5703125" style="5" bestFit="1" customWidth="1"/>
    <col min="14" max="14" width="8.7109375" style="5" bestFit="1" customWidth="1"/>
    <col min="15" max="22" width="9.140625" style="5"/>
    <col min="23" max="23" width="11.42578125" style="5" bestFit="1" customWidth="1"/>
    <col min="24" max="24" width="12.42578125" style="5" bestFit="1" customWidth="1"/>
    <col min="25" max="16384" width="9.140625" style="5"/>
  </cols>
  <sheetData>
    <row r="1" spans="1:27" ht="18.75" x14ac:dyDescent="0.3">
      <c r="B1" s="138" t="s">
        <v>21</v>
      </c>
      <c r="C1" s="138"/>
      <c r="D1" s="138"/>
      <c r="E1" s="138"/>
      <c r="F1" s="138"/>
      <c r="G1" s="138"/>
      <c r="H1" s="138"/>
      <c r="I1" s="138"/>
      <c r="J1" s="138"/>
      <c r="K1" s="138"/>
      <c r="L1" s="138"/>
      <c r="M1" s="138"/>
      <c r="N1" s="138"/>
    </row>
    <row r="3" spans="1:27" s="8" customFormat="1" ht="30" x14ac:dyDescent="0.25">
      <c r="A3" s="7"/>
      <c r="B3" s="17"/>
      <c r="C3" s="27" t="s">
        <v>8</v>
      </c>
      <c r="D3" s="27" t="s">
        <v>12</v>
      </c>
      <c r="E3" s="27" t="s">
        <v>9</v>
      </c>
      <c r="F3" s="28" t="s">
        <v>17</v>
      </c>
      <c r="G3" s="28" t="s">
        <v>18</v>
      </c>
      <c r="H3" s="28" t="s">
        <v>19</v>
      </c>
      <c r="I3" s="28" t="s">
        <v>20</v>
      </c>
      <c r="J3" s="28" t="s">
        <v>24</v>
      </c>
      <c r="K3" s="28" t="s">
        <v>35</v>
      </c>
      <c r="L3" s="28" t="s">
        <v>25</v>
      </c>
      <c r="M3" s="28" t="s">
        <v>26</v>
      </c>
      <c r="P3" s="7" t="s">
        <v>14</v>
      </c>
      <c r="Q3" s="7"/>
      <c r="R3" s="11"/>
      <c r="S3" s="11"/>
      <c r="T3" s="11">
        <f>E4*0.04</f>
        <v>0</v>
      </c>
      <c r="U3" s="11">
        <f>(24-((576-4*S4*(2.142*F4))^0.5))/(2*S4)</f>
        <v>0</v>
      </c>
      <c r="V3" s="11">
        <f>(24-((576-4*S4*(3.78*G4))^0.5))/(2*S4)</f>
        <v>0</v>
      </c>
      <c r="W3" s="11">
        <f>(24-((576-4*S4*(3.15*H4))^0.5))/(2*S4)</f>
        <v>4.4884649501890799</v>
      </c>
      <c r="X3" s="11">
        <f>(24-((576-4*S4*(5.796*I4))^0.5))/(2*S4)</f>
        <v>5.1386108677011819</v>
      </c>
      <c r="Y3" s="12">
        <f>SUM(T3:X3)</f>
        <v>9.6270758178902618</v>
      </c>
      <c r="Z3" s="12"/>
      <c r="AA3" s="7" t="str">
        <f>IF(SUM(S3:X3)&lt;5.5,"OK","FAIL")</f>
        <v>FAIL</v>
      </c>
    </row>
    <row r="4" spans="1:27" s="8" customFormat="1" x14ac:dyDescent="0.25">
      <c r="A4" s="7"/>
      <c r="B4" s="18" t="s">
        <v>27</v>
      </c>
      <c r="C4" s="19">
        <v>14</v>
      </c>
      <c r="D4" s="19">
        <v>100</v>
      </c>
      <c r="E4" s="19">
        <v>0</v>
      </c>
      <c r="F4" s="19">
        <v>0</v>
      </c>
      <c r="G4" s="19">
        <v>0</v>
      </c>
      <c r="H4" s="19">
        <v>31</v>
      </c>
      <c r="I4" s="19">
        <v>19</v>
      </c>
      <c r="J4" s="31">
        <f>ROUND(Y3,1)</f>
        <v>9.6</v>
      </c>
      <c r="K4" s="25" t="str">
        <f>ROUND((Y3/5.5*100),0)&amp;"%"</f>
        <v>175%</v>
      </c>
      <c r="L4" s="26">
        <f>ROUND(Y4,1)</f>
        <v>19.2</v>
      </c>
      <c r="M4" s="20" t="str">
        <f>IF(OR(AA3="FAIL",AA4="FAIL"),"This setup requires less clocks and an additional converter box","This setup meets the spec")</f>
        <v>This setup requires less clocks and an additional converter box</v>
      </c>
      <c r="P4" s="7" t="s">
        <v>16</v>
      </c>
      <c r="Q4" s="7"/>
      <c r="R4" s="11"/>
      <c r="S4" s="11">
        <f>D4*VLOOKUP(C4,lists!A:B,2,FALSE)*2/100</f>
        <v>0.5</v>
      </c>
      <c r="T4" s="11"/>
      <c r="U4" s="11"/>
      <c r="V4" s="11"/>
      <c r="W4" s="11"/>
      <c r="X4" s="11"/>
      <c r="Y4" s="13">
        <f>24-Y3*$D$41</f>
        <v>19.186462091054871</v>
      </c>
      <c r="Z4" s="13"/>
      <c r="AA4" s="7" t="str">
        <f>IF(Y4&gt;17.5,"OK","FAIL")</f>
        <v>OK</v>
      </c>
    </row>
    <row r="5" spans="1:27" s="8" customFormat="1" ht="24.95" customHeight="1" x14ac:dyDescent="0.25">
      <c r="A5" s="7"/>
      <c r="B5" s="7"/>
      <c r="C5" s="9"/>
      <c r="D5" s="9"/>
      <c r="E5" s="9"/>
      <c r="F5" s="9"/>
      <c r="G5" s="9"/>
      <c r="H5" s="9"/>
      <c r="I5" s="9"/>
      <c r="J5" s="15"/>
      <c r="K5" s="15"/>
      <c r="L5" s="15"/>
      <c r="M5" s="16"/>
    </row>
    <row r="6" spans="1:27" s="8" customFormat="1" ht="30" x14ac:dyDescent="0.25">
      <c r="A6" s="7"/>
      <c r="B6" s="21"/>
      <c r="C6" s="29" t="s">
        <v>8</v>
      </c>
      <c r="D6" s="29" t="s">
        <v>12</v>
      </c>
      <c r="E6" s="29" t="s">
        <v>9</v>
      </c>
      <c r="F6" s="30" t="s">
        <v>17</v>
      </c>
      <c r="G6" s="30" t="s">
        <v>18</v>
      </c>
      <c r="H6" s="30" t="s">
        <v>19</v>
      </c>
      <c r="I6" s="30" t="s">
        <v>20</v>
      </c>
      <c r="J6" s="30" t="s">
        <v>24</v>
      </c>
      <c r="K6" s="28" t="s">
        <v>35</v>
      </c>
      <c r="L6" s="30" t="s">
        <v>25</v>
      </c>
      <c r="M6" s="30" t="s">
        <v>26</v>
      </c>
      <c r="P6" s="7" t="s">
        <v>14</v>
      </c>
      <c r="Q6" s="7"/>
      <c r="R6" s="11"/>
      <c r="S6" s="11"/>
      <c r="T6" s="11">
        <f>E7*0.04</f>
        <v>0</v>
      </c>
      <c r="U6" s="11">
        <f>(24-((576-4*S7*(2.142*F7))^0.5))/(2*S7)</f>
        <v>0</v>
      </c>
      <c r="V6" s="11">
        <f>(24-((576-4*S7*(3.78*G7))^0.5))/(2*S7)</f>
        <v>0</v>
      </c>
      <c r="W6" s="11">
        <f>(24-((576-4*S7*(3.15*H7))^0.5))/(2*S7)</f>
        <v>0</v>
      </c>
      <c r="X6" s="11">
        <f>(24-((576-4*S7*(5.796*I7))^0.5))/(2*S7)</f>
        <v>0</v>
      </c>
      <c r="Y6" s="12">
        <f>SUM(T6:X6)</f>
        <v>0</v>
      </c>
      <c r="Z6" s="12"/>
      <c r="AA6" s="7" t="str">
        <f>IF(SUM(S6:X6)&lt;5.5,"OK","FAIL")</f>
        <v>OK</v>
      </c>
    </row>
    <row r="7" spans="1:27" s="8" customFormat="1" x14ac:dyDescent="0.25">
      <c r="A7" s="7"/>
      <c r="B7" s="22" t="s">
        <v>28</v>
      </c>
      <c r="C7" s="23">
        <v>14</v>
      </c>
      <c r="D7" s="23">
        <v>100</v>
      </c>
      <c r="E7" s="23">
        <v>0</v>
      </c>
      <c r="F7" s="23">
        <v>0</v>
      </c>
      <c r="G7" s="23">
        <v>0</v>
      </c>
      <c r="H7" s="23">
        <v>0</v>
      </c>
      <c r="I7" s="23">
        <v>0</v>
      </c>
      <c r="J7" s="31">
        <f>ROUND(Y6,1)</f>
        <v>0</v>
      </c>
      <c r="K7" s="25" t="str">
        <f>ROUND((Y6/5.5*100),0)&amp;"%"</f>
        <v>0%</v>
      </c>
      <c r="L7" s="26">
        <f>ROUND(Y7,1)</f>
        <v>24</v>
      </c>
      <c r="M7" s="24" t="str">
        <f>IF(OR(AA6="FAIL",AA7="FAIL"),"This setup requires less clocks and an additional converter box","This setup meets the spec")</f>
        <v>This setup meets the spec</v>
      </c>
      <c r="P7" s="7" t="s">
        <v>16</v>
      </c>
      <c r="Q7" s="7"/>
      <c r="R7" s="11"/>
      <c r="S7" s="11">
        <f>D7*VLOOKUP(C7,lists!A:B,2,FALSE)*2/100</f>
        <v>0.5</v>
      </c>
      <c r="T7" s="11"/>
      <c r="U7" s="11"/>
      <c r="V7" s="11"/>
      <c r="W7" s="11"/>
      <c r="X7" s="11"/>
      <c r="Y7" s="13">
        <f>24-Y6*$D$41</f>
        <v>24</v>
      </c>
      <c r="Z7" s="13"/>
      <c r="AA7" s="7" t="str">
        <f>IF(Y7&gt;17.5,"OK","FAIL")</f>
        <v>OK</v>
      </c>
    </row>
    <row r="8" spans="1:27" s="8" customFormat="1" ht="24.95" customHeight="1" x14ac:dyDescent="0.25">
      <c r="A8" s="7"/>
      <c r="B8" s="7"/>
      <c r="C8" s="9"/>
      <c r="D8" s="9"/>
      <c r="E8" s="9"/>
      <c r="F8" s="9"/>
      <c r="G8" s="9"/>
      <c r="H8" s="9"/>
      <c r="I8" s="9"/>
      <c r="J8" s="15"/>
      <c r="K8" s="15"/>
      <c r="L8" s="15"/>
      <c r="M8" s="16"/>
    </row>
    <row r="9" spans="1:27" s="8" customFormat="1" ht="30" x14ac:dyDescent="0.25">
      <c r="A9" s="7"/>
      <c r="B9" s="17"/>
      <c r="C9" s="27" t="s">
        <v>8</v>
      </c>
      <c r="D9" s="27" t="s">
        <v>12</v>
      </c>
      <c r="E9" s="27" t="s">
        <v>9</v>
      </c>
      <c r="F9" s="28" t="s">
        <v>17</v>
      </c>
      <c r="G9" s="28" t="s">
        <v>18</v>
      </c>
      <c r="H9" s="28" t="s">
        <v>19</v>
      </c>
      <c r="I9" s="28" t="s">
        <v>20</v>
      </c>
      <c r="J9" s="28" t="s">
        <v>24</v>
      </c>
      <c r="K9" s="28" t="s">
        <v>35</v>
      </c>
      <c r="L9" s="28" t="s">
        <v>25</v>
      </c>
      <c r="M9" s="28" t="s">
        <v>26</v>
      </c>
      <c r="P9" s="7" t="s">
        <v>14</v>
      </c>
      <c r="Q9" s="7"/>
      <c r="R9" s="11"/>
      <c r="S9" s="11"/>
      <c r="T9" s="11">
        <f>E10*0.04</f>
        <v>0</v>
      </c>
      <c r="U9" s="11">
        <f>(24-((576-4*S10*(2.142*F10))^0.5))/(2*S10)</f>
        <v>0</v>
      </c>
      <c r="V9" s="11">
        <f>(24-((576-4*S10*(3.78*G10))^0.5))/(2*S10)</f>
        <v>0</v>
      </c>
      <c r="W9" s="11">
        <f>(24-((576-4*S10*(3.15*H10))^0.5))/(2*S10)</f>
        <v>0.1316108629006969</v>
      </c>
      <c r="X9" s="11">
        <f>(24-((576-4*S10*(5.796*I10))^0.5))/(2*S10)</f>
        <v>5.1386108677011819</v>
      </c>
      <c r="Y9" s="12">
        <f>SUM(T9:X9)</f>
        <v>5.2702217306018788</v>
      </c>
      <c r="Z9" s="12"/>
      <c r="AA9" s="7" t="str">
        <f>IF(SUM(S9:X9)&lt;5.5,"OK","FAIL")</f>
        <v>OK</v>
      </c>
    </row>
    <row r="10" spans="1:27" s="8" customFormat="1" x14ac:dyDescent="0.25">
      <c r="A10" s="7"/>
      <c r="B10" s="18" t="s">
        <v>29</v>
      </c>
      <c r="C10" s="19">
        <v>14</v>
      </c>
      <c r="D10" s="19">
        <v>100</v>
      </c>
      <c r="E10" s="19">
        <v>0</v>
      </c>
      <c r="F10" s="19">
        <v>0</v>
      </c>
      <c r="G10" s="19">
        <v>0</v>
      </c>
      <c r="H10" s="19">
        <v>1</v>
      </c>
      <c r="I10" s="19">
        <v>19</v>
      </c>
      <c r="J10" s="31">
        <f>ROUND(Y9,1)</f>
        <v>5.3</v>
      </c>
      <c r="K10" s="25" t="str">
        <f>ROUND((Y9/5.5*100),0)&amp;"%"</f>
        <v>96%</v>
      </c>
      <c r="L10" s="26">
        <f>ROUND(Y10,1)</f>
        <v>21.4</v>
      </c>
      <c r="M10" s="24" t="str">
        <f>IF(OR(AA9="FAIL",AA10="FAIL"),"This setup requires less clocks and an additional converter box","This setup meets the spec")</f>
        <v>This setup meets the spec</v>
      </c>
      <c r="P10" s="7" t="s">
        <v>16</v>
      </c>
      <c r="Q10" s="7"/>
      <c r="R10" s="11"/>
      <c r="S10" s="11">
        <f>D10*VLOOKUP(C10,lists!A:B,2,FALSE)*2/100</f>
        <v>0.5</v>
      </c>
      <c r="T10" s="11"/>
      <c r="U10" s="11"/>
      <c r="V10" s="11"/>
      <c r="W10" s="11"/>
      <c r="X10" s="11"/>
      <c r="Y10" s="13">
        <f>24-Y9*$D$41</f>
        <v>21.364889134699062</v>
      </c>
      <c r="Z10" s="13"/>
      <c r="AA10" s="7" t="str">
        <f>IF(Y10&gt;17.5,"OK","FAIL")</f>
        <v>OK</v>
      </c>
    </row>
    <row r="11" spans="1:27" customFormat="1" ht="24.95" customHeight="1" x14ac:dyDescent="0.25">
      <c r="J11" s="1"/>
    </row>
    <row r="12" spans="1:27" s="8" customFormat="1" ht="30" x14ac:dyDescent="0.25">
      <c r="A12" s="7"/>
      <c r="B12" s="21"/>
      <c r="C12" s="29" t="s">
        <v>8</v>
      </c>
      <c r="D12" s="29" t="s">
        <v>12</v>
      </c>
      <c r="E12" s="29" t="s">
        <v>9</v>
      </c>
      <c r="F12" s="30" t="s">
        <v>17</v>
      </c>
      <c r="G12" s="30" t="s">
        <v>18</v>
      </c>
      <c r="H12" s="30" t="s">
        <v>19</v>
      </c>
      <c r="I12" s="30" t="s">
        <v>20</v>
      </c>
      <c r="J12" s="30" t="s">
        <v>24</v>
      </c>
      <c r="K12" s="28" t="s">
        <v>35</v>
      </c>
      <c r="L12" s="30" t="s">
        <v>25</v>
      </c>
      <c r="M12" s="30" t="s">
        <v>26</v>
      </c>
      <c r="P12" s="7" t="s">
        <v>14</v>
      </c>
      <c r="Q12" s="7"/>
      <c r="R12" s="11"/>
      <c r="S12" s="11"/>
      <c r="T12" s="11">
        <f>E13*0.04</f>
        <v>0</v>
      </c>
      <c r="U12" s="11">
        <f>(24-((576-4*S13*(2.142*F13))^0.5))/(2*S13)</f>
        <v>0</v>
      </c>
      <c r="V12" s="11">
        <f>(24-((576-4*S13*(3.78*G13))^0.5))/(2*S13)</f>
        <v>0</v>
      </c>
      <c r="W12" s="11">
        <f>(24-((576-4*S13*(3.15*H13))^0.5))/(2*S13)</f>
        <v>0.80086208498255473</v>
      </c>
      <c r="X12" s="11">
        <f>(24-((576-4*S13*(5.796*I13))^0.5))/(2*S13)</f>
        <v>1.2395079139312095</v>
      </c>
      <c r="Y12" s="12">
        <f>SUM(T12:X12)</f>
        <v>2.0403699989137642</v>
      </c>
      <c r="Z12" s="12"/>
      <c r="AA12" s="7" t="str">
        <f>IF(SUM(S12:X12)&lt;5.5,"OK","FAIL")</f>
        <v>OK</v>
      </c>
    </row>
    <row r="13" spans="1:27" s="8" customFormat="1" x14ac:dyDescent="0.25">
      <c r="A13" s="7"/>
      <c r="B13" s="22" t="s">
        <v>30</v>
      </c>
      <c r="C13" s="23">
        <v>14</v>
      </c>
      <c r="D13" s="23">
        <v>100</v>
      </c>
      <c r="E13" s="23">
        <v>0</v>
      </c>
      <c r="F13" s="23">
        <v>0</v>
      </c>
      <c r="G13" s="23">
        <v>0</v>
      </c>
      <c r="H13" s="23">
        <v>6</v>
      </c>
      <c r="I13" s="23">
        <v>5</v>
      </c>
      <c r="J13" s="31">
        <f>ROUND(Y12,1)</f>
        <v>2</v>
      </c>
      <c r="K13" s="25" t="str">
        <f>ROUND((Y12/5.5*100),0)&amp;"%"</f>
        <v>37%</v>
      </c>
      <c r="L13" s="26">
        <f>ROUND(Y13,1)</f>
        <v>23</v>
      </c>
      <c r="M13" s="24" t="str">
        <f>IF(OR(AA12="FAIL",AA13="FAIL"),"This setup requires less clocks and an additional converter box","This setup meets the spec")</f>
        <v>This setup meets the spec</v>
      </c>
      <c r="P13" s="7" t="s">
        <v>16</v>
      </c>
      <c r="Q13" s="7"/>
      <c r="R13" s="11"/>
      <c r="S13" s="11">
        <f>D13*VLOOKUP(C13,lists!A:B,2,FALSE)*2/100</f>
        <v>0.5</v>
      </c>
      <c r="T13" s="11"/>
      <c r="U13" s="11"/>
      <c r="V13" s="11"/>
      <c r="W13" s="11"/>
      <c r="X13" s="11"/>
      <c r="Y13" s="13">
        <f>24-Y12*$D$41</f>
        <v>22.97981500054312</v>
      </c>
      <c r="Z13" s="13"/>
      <c r="AA13" s="7" t="str">
        <f>IF(Y13&gt;17.5,"OK","FAIL")</f>
        <v>OK</v>
      </c>
    </row>
    <row r="14" spans="1:27" s="8" customFormat="1" ht="24.95" customHeight="1" x14ac:dyDescent="0.25">
      <c r="A14" s="7"/>
      <c r="B14" s="7"/>
      <c r="C14" s="9"/>
      <c r="D14" s="9"/>
      <c r="E14" s="9"/>
      <c r="F14" s="9"/>
      <c r="G14" s="9"/>
      <c r="H14" s="9"/>
      <c r="I14" s="9"/>
      <c r="J14" s="15"/>
      <c r="K14" s="15"/>
      <c r="L14" s="15"/>
      <c r="M14" s="16"/>
    </row>
    <row r="15" spans="1:27" s="8" customFormat="1" ht="30" x14ac:dyDescent="0.25">
      <c r="A15" s="7"/>
      <c r="B15" s="17"/>
      <c r="C15" s="27" t="s">
        <v>8</v>
      </c>
      <c r="D15" s="27" t="s">
        <v>12</v>
      </c>
      <c r="E15" s="27" t="s">
        <v>9</v>
      </c>
      <c r="F15" s="28" t="s">
        <v>17</v>
      </c>
      <c r="G15" s="28" t="s">
        <v>18</v>
      </c>
      <c r="H15" s="28" t="s">
        <v>19</v>
      </c>
      <c r="I15" s="28" t="s">
        <v>20</v>
      </c>
      <c r="J15" s="28" t="s">
        <v>24</v>
      </c>
      <c r="K15" s="28" t="s">
        <v>35</v>
      </c>
      <c r="L15" s="28" t="s">
        <v>25</v>
      </c>
      <c r="M15" s="28" t="s">
        <v>26</v>
      </c>
      <c r="P15" s="7" t="s">
        <v>14</v>
      </c>
      <c r="Q15" s="7"/>
      <c r="R15" s="11"/>
      <c r="S15" s="11"/>
      <c r="T15" s="11">
        <f>E16*0.04</f>
        <v>0</v>
      </c>
      <c r="U15" s="11">
        <f>(24-((576-4*S16*(2.142*F16))^0.5))/(2*S16)</f>
        <v>0</v>
      </c>
      <c r="V15" s="11">
        <f>(24-((576-4*S16*(3.78*G16))^0.5))/(2*S16)</f>
        <v>0</v>
      </c>
      <c r="W15" s="11">
        <f>(24-((576-4*S16*(3.15*H16))^0.5))/(2*S16)</f>
        <v>0.80086208498255473</v>
      </c>
      <c r="X15" s="11">
        <f>(24-((576-4*S16*(5.796*I16))^0.5))/(2*S16)</f>
        <v>2.281989041350954</v>
      </c>
      <c r="Y15" s="12">
        <f>SUM(T15:X15)</f>
        <v>3.0828511263335088</v>
      </c>
      <c r="Z15" s="12"/>
      <c r="AA15" s="7" t="str">
        <f>IF(SUM(S15:X15)&lt;5.5,"OK","FAIL")</f>
        <v>OK</v>
      </c>
    </row>
    <row r="16" spans="1:27" s="8" customFormat="1" x14ac:dyDescent="0.25">
      <c r="A16" s="7"/>
      <c r="B16" s="18" t="s">
        <v>31</v>
      </c>
      <c r="C16" s="19">
        <v>14</v>
      </c>
      <c r="D16" s="19">
        <v>100</v>
      </c>
      <c r="E16" s="19">
        <v>0</v>
      </c>
      <c r="F16" s="19">
        <v>0</v>
      </c>
      <c r="G16" s="19">
        <v>0</v>
      </c>
      <c r="H16" s="19">
        <v>6</v>
      </c>
      <c r="I16" s="19">
        <v>9</v>
      </c>
      <c r="J16" s="31">
        <f>ROUND(Y15,1)</f>
        <v>3.1</v>
      </c>
      <c r="K16" s="25" t="str">
        <f>ROUND((Y15/5.5*100),0)&amp;"%"</f>
        <v>56%</v>
      </c>
      <c r="L16" s="26">
        <f>ROUND(Y16,1)</f>
        <v>22.5</v>
      </c>
      <c r="M16" s="24" t="str">
        <f>IF(OR(AA15="FAIL",AA16="FAIL"),"This setup requires less clocks and an additional converter box","This setup meets the spec")</f>
        <v>This setup meets the spec</v>
      </c>
      <c r="P16" s="7" t="s">
        <v>16</v>
      </c>
      <c r="Q16" s="7"/>
      <c r="R16" s="11"/>
      <c r="S16" s="11">
        <f>D16*VLOOKUP(C16,lists!A:B,2,FALSE)*2/100</f>
        <v>0.5</v>
      </c>
      <c r="T16" s="11"/>
      <c r="U16" s="11"/>
      <c r="V16" s="11"/>
      <c r="W16" s="11"/>
      <c r="X16" s="11"/>
      <c r="Y16" s="13">
        <f>24-Y15*$D$41</f>
        <v>22.458574436833246</v>
      </c>
      <c r="Z16" s="13"/>
      <c r="AA16" s="7" t="str">
        <f>IF(Y16&gt;17.5,"OK","FAIL")</f>
        <v>OK</v>
      </c>
    </row>
    <row r="17" spans="1:27" s="8" customFormat="1" ht="24.95" customHeight="1" x14ac:dyDescent="0.25">
      <c r="A17" s="7"/>
      <c r="B17" s="7"/>
      <c r="C17" s="9"/>
      <c r="D17" s="9"/>
      <c r="E17" s="9"/>
      <c r="F17" s="9"/>
      <c r="G17" s="9"/>
      <c r="H17" s="9"/>
      <c r="I17" s="9"/>
      <c r="J17" s="15"/>
      <c r="K17" s="15"/>
      <c r="L17" s="15"/>
      <c r="M17" s="16"/>
    </row>
    <row r="18" spans="1:27" s="8" customFormat="1" ht="30" x14ac:dyDescent="0.25">
      <c r="A18" s="7"/>
      <c r="B18" s="21"/>
      <c r="C18" s="29" t="s">
        <v>8</v>
      </c>
      <c r="D18" s="29" t="s">
        <v>12</v>
      </c>
      <c r="E18" s="29" t="s">
        <v>9</v>
      </c>
      <c r="F18" s="30" t="s">
        <v>17</v>
      </c>
      <c r="G18" s="30" t="s">
        <v>18</v>
      </c>
      <c r="H18" s="30" t="s">
        <v>19</v>
      </c>
      <c r="I18" s="30" t="s">
        <v>20</v>
      </c>
      <c r="J18" s="30" t="s">
        <v>24</v>
      </c>
      <c r="K18" s="28" t="s">
        <v>35</v>
      </c>
      <c r="L18" s="30" t="s">
        <v>25</v>
      </c>
      <c r="M18" s="30" t="s">
        <v>26</v>
      </c>
      <c r="P18" s="7" t="s">
        <v>14</v>
      </c>
      <c r="Q18" s="7"/>
      <c r="R18" s="11"/>
      <c r="S18" s="11"/>
      <c r="T18" s="11">
        <f>E19*0.04</f>
        <v>0</v>
      </c>
      <c r="U18" s="11">
        <f>(24-((576-4*S19*(2.142*F19))^0.5))/(2*S19)</f>
        <v>0</v>
      </c>
      <c r="V18" s="11">
        <f>(24-((576-4*S19*(3.78*G19))^0.5))/(2*S19)</f>
        <v>0</v>
      </c>
      <c r="W18" s="11">
        <f>(24-((576-4*S19*(3.15*H19))^0.5))/(2*S19)</f>
        <v>0.80086208498255473</v>
      </c>
      <c r="X18" s="11">
        <f>(24-((576-4*S19*(5.796*I19))^0.5))/(2*S19)</f>
        <v>2.8224647326465302</v>
      </c>
      <c r="Y18" s="12">
        <f>SUM(T18:X18)</f>
        <v>3.6233268176290849</v>
      </c>
      <c r="Z18" s="12"/>
      <c r="AA18" s="7" t="str">
        <f>IF(SUM(S18:X18)&lt;5.5,"OK","FAIL")</f>
        <v>OK</v>
      </c>
    </row>
    <row r="19" spans="1:27" s="8" customFormat="1" x14ac:dyDescent="0.25">
      <c r="A19" s="7"/>
      <c r="B19" s="22" t="s">
        <v>32</v>
      </c>
      <c r="C19" s="23">
        <v>14</v>
      </c>
      <c r="D19" s="23">
        <v>100</v>
      </c>
      <c r="E19" s="23">
        <v>0</v>
      </c>
      <c r="F19" s="23">
        <v>0</v>
      </c>
      <c r="G19" s="23">
        <v>0</v>
      </c>
      <c r="H19" s="23">
        <v>6</v>
      </c>
      <c r="I19" s="23">
        <v>11</v>
      </c>
      <c r="J19" s="31">
        <f>ROUND(Y18,1)</f>
        <v>3.6</v>
      </c>
      <c r="K19" s="25" t="str">
        <f>ROUND((Y18/5.5*100),0)&amp;"%"</f>
        <v>66%</v>
      </c>
      <c r="L19" s="26">
        <f>ROUND(Y19,1)</f>
        <v>22.2</v>
      </c>
      <c r="M19" s="24" t="str">
        <f>IF(OR(AA18="FAIL",AA19="FAIL"),"This setup requires less clocks and an additional converter box","This setup meets the spec")</f>
        <v>This setup meets the spec</v>
      </c>
      <c r="P19" s="7" t="s">
        <v>16</v>
      </c>
      <c r="Q19" s="7"/>
      <c r="R19" s="11"/>
      <c r="S19" s="11">
        <f>D19*VLOOKUP(C19,lists!A:B,2,FALSE)*2/100</f>
        <v>0.5</v>
      </c>
      <c r="T19" s="11"/>
      <c r="U19" s="11"/>
      <c r="V19" s="11"/>
      <c r="W19" s="11"/>
      <c r="X19" s="11"/>
      <c r="Y19" s="13">
        <f>24-Y18*$D$41</f>
        <v>22.188336591185458</v>
      </c>
      <c r="Z19" s="13"/>
      <c r="AA19" s="7" t="str">
        <f>IF(Y19&gt;17.5,"OK","FAIL")</f>
        <v>OK</v>
      </c>
    </row>
    <row r="20" spans="1:27" s="8" customFormat="1" ht="24.95" customHeight="1" x14ac:dyDescent="0.25">
      <c r="A20" s="7"/>
      <c r="B20" s="7"/>
      <c r="C20" s="9"/>
      <c r="D20" s="9"/>
      <c r="E20" s="9"/>
      <c r="F20" s="9"/>
      <c r="G20" s="9"/>
      <c r="H20" s="9"/>
      <c r="I20" s="9"/>
      <c r="J20" s="15"/>
      <c r="K20" s="15"/>
      <c r="L20" s="15"/>
      <c r="M20" s="16"/>
    </row>
    <row r="21" spans="1:27" s="8" customFormat="1" ht="30" x14ac:dyDescent="0.25">
      <c r="A21" s="7"/>
      <c r="B21" s="17"/>
      <c r="C21" s="27" t="s">
        <v>8</v>
      </c>
      <c r="D21" s="27" t="s">
        <v>12</v>
      </c>
      <c r="E21" s="27" t="s">
        <v>9</v>
      </c>
      <c r="F21" s="28" t="s">
        <v>17</v>
      </c>
      <c r="G21" s="28" t="s">
        <v>18</v>
      </c>
      <c r="H21" s="28" t="s">
        <v>19</v>
      </c>
      <c r="I21" s="28" t="s">
        <v>20</v>
      </c>
      <c r="J21" s="28" t="s">
        <v>24</v>
      </c>
      <c r="K21" s="28" t="s">
        <v>35</v>
      </c>
      <c r="L21" s="28" t="s">
        <v>25</v>
      </c>
      <c r="M21" s="28" t="s">
        <v>26</v>
      </c>
      <c r="P21" s="7" t="s">
        <v>14</v>
      </c>
      <c r="Q21" s="7"/>
      <c r="R21" s="11"/>
      <c r="S21" s="11"/>
      <c r="T21" s="11">
        <f>E22*0.04</f>
        <v>0</v>
      </c>
      <c r="U21" s="11">
        <f>(24-((576-4*S22*(2.142*F22))^0.5))/(2*S22)</f>
        <v>0</v>
      </c>
      <c r="V21" s="11">
        <f>(24-((576-4*S22*(3.78*G22))^0.5))/(2*S22)</f>
        <v>0</v>
      </c>
      <c r="W21" s="11">
        <f>(24-((576-4*S22*(3.15*H22))^0.5))/(2*S22)</f>
        <v>0.80086208498255473</v>
      </c>
      <c r="X21" s="11">
        <f>(24-((576-4*S22*(5.796*I22))^0.5))/(2*S22)</f>
        <v>3.3771001069199791</v>
      </c>
      <c r="Y21" s="12">
        <f>SUM(T21:X21)</f>
        <v>4.1779621919025338</v>
      </c>
      <c r="Z21" s="12"/>
      <c r="AA21" s="7" t="str">
        <f>IF(SUM(S21:X21)&lt;5.5,"OK","FAIL")</f>
        <v>OK</v>
      </c>
    </row>
    <row r="22" spans="1:27" s="8" customFormat="1" x14ac:dyDescent="0.25">
      <c r="A22" s="7"/>
      <c r="B22" s="18" t="s">
        <v>33</v>
      </c>
      <c r="C22" s="19">
        <v>14</v>
      </c>
      <c r="D22" s="19">
        <v>100</v>
      </c>
      <c r="E22" s="19">
        <v>0</v>
      </c>
      <c r="F22" s="19">
        <v>0</v>
      </c>
      <c r="G22" s="19">
        <v>0</v>
      </c>
      <c r="H22" s="19">
        <v>6</v>
      </c>
      <c r="I22" s="19">
        <v>13</v>
      </c>
      <c r="J22" s="31">
        <f>ROUND(Y21,1)</f>
        <v>4.2</v>
      </c>
      <c r="K22" s="25" t="str">
        <f>ROUND((Y21/5.5*100),0)&amp;"%"</f>
        <v>76%</v>
      </c>
      <c r="L22" s="26">
        <f>ROUND(Y22,1)</f>
        <v>21.9</v>
      </c>
      <c r="M22" s="24" t="str">
        <f>IF(OR(AA21="FAIL",AA22="FAIL"),"This setup requires less clocks and an additional converter box","This setup meets the spec")</f>
        <v>This setup meets the spec</v>
      </c>
      <c r="P22" s="7" t="s">
        <v>16</v>
      </c>
      <c r="Q22" s="7"/>
      <c r="R22" s="11"/>
      <c r="S22" s="11">
        <f>D22*VLOOKUP(C22,lists!A:B,2,FALSE)*2/100</f>
        <v>0.5</v>
      </c>
      <c r="T22" s="11"/>
      <c r="U22" s="11"/>
      <c r="V22" s="11"/>
      <c r="W22" s="11"/>
      <c r="X22" s="11"/>
      <c r="Y22" s="13">
        <f>24-Y21*$D$41</f>
        <v>21.911018904048731</v>
      </c>
      <c r="Z22" s="13"/>
      <c r="AA22" s="7" t="str">
        <f>IF(Y22&gt;17.5,"OK","FAIL")</f>
        <v>OK</v>
      </c>
    </row>
    <row r="23" spans="1:27" s="8" customFormat="1" ht="24.95" customHeight="1" x14ac:dyDescent="0.25">
      <c r="A23" s="7"/>
      <c r="B23" s="7"/>
      <c r="C23" s="9"/>
      <c r="D23" s="9"/>
      <c r="E23" s="9"/>
      <c r="F23" s="9"/>
      <c r="G23" s="9"/>
      <c r="H23" s="9"/>
      <c r="I23" s="9"/>
      <c r="J23" s="15"/>
      <c r="K23" s="15"/>
      <c r="L23" s="15"/>
      <c r="M23" s="16"/>
    </row>
    <row r="24" spans="1:27" s="8" customFormat="1" ht="30" x14ac:dyDescent="0.25">
      <c r="A24" s="7"/>
      <c r="B24" s="21"/>
      <c r="C24" s="29" t="s">
        <v>8</v>
      </c>
      <c r="D24" s="29" t="s">
        <v>12</v>
      </c>
      <c r="E24" s="29" t="s">
        <v>9</v>
      </c>
      <c r="F24" s="30" t="s">
        <v>17</v>
      </c>
      <c r="G24" s="30" t="s">
        <v>18</v>
      </c>
      <c r="H24" s="30" t="s">
        <v>19</v>
      </c>
      <c r="I24" s="30" t="s">
        <v>20</v>
      </c>
      <c r="J24" s="30" t="s">
        <v>24</v>
      </c>
      <c r="K24" s="28" t="s">
        <v>35</v>
      </c>
      <c r="L24" s="30" t="s">
        <v>25</v>
      </c>
      <c r="M24" s="30" t="s">
        <v>26</v>
      </c>
      <c r="P24" s="7" t="s">
        <v>14</v>
      </c>
      <c r="Q24" s="7"/>
      <c r="R24" s="11"/>
      <c r="S24" s="11"/>
      <c r="T24" s="11">
        <f>E25*0.04</f>
        <v>0</v>
      </c>
      <c r="U24" s="11">
        <f>(24-((576-4*S25*(2.142*F25))^0.5))/(2*S25)</f>
        <v>0</v>
      </c>
      <c r="V24" s="11">
        <f>(24-((576-4*S25*(3.78*G25))^0.5))/(2*S25)</f>
        <v>0</v>
      </c>
      <c r="W24" s="11">
        <f>(24-((576-4*S25*(3.15*H25))^0.5))/(2*S25)</f>
        <v>0.80086208498255473</v>
      </c>
      <c r="X24" s="11">
        <f>(24-((576-4*S25*(5.796*I25))^0.5))/(2*S25)</f>
        <v>4.2382187037706522</v>
      </c>
      <c r="Y24" s="12">
        <f>SUM(T24:X24)</f>
        <v>5.039080788753207</v>
      </c>
      <c r="Z24" s="12"/>
      <c r="AA24" s="7" t="str">
        <f>IF(SUM(S24:X24)&lt;5.5,"OK","FAIL")</f>
        <v>OK</v>
      </c>
    </row>
    <row r="25" spans="1:27" s="8" customFormat="1" x14ac:dyDescent="0.25">
      <c r="A25" s="7"/>
      <c r="B25" s="22" t="s">
        <v>34</v>
      </c>
      <c r="C25" s="23">
        <v>14</v>
      </c>
      <c r="D25" s="23">
        <v>100</v>
      </c>
      <c r="E25" s="23">
        <v>0</v>
      </c>
      <c r="F25" s="23">
        <v>0</v>
      </c>
      <c r="G25" s="23">
        <v>0</v>
      </c>
      <c r="H25" s="23">
        <v>6</v>
      </c>
      <c r="I25" s="23">
        <v>16</v>
      </c>
      <c r="J25" s="31">
        <f>ROUND(Y24,1)</f>
        <v>5</v>
      </c>
      <c r="K25" s="25" t="str">
        <f>ROUND((Y24/5.5*100),0)&amp;"%"</f>
        <v>92%</v>
      </c>
      <c r="L25" s="26">
        <f>ROUND(Y25,1)</f>
        <v>21.5</v>
      </c>
      <c r="M25" s="24" t="str">
        <f>IF(OR(AA24="FAIL",AA25="FAIL"),"This setup requires less clocks and an additional converter box","This setup meets the spec")</f>
        <v>This setup meets the spec</v>
      </c>
      <c r="P25" s="7" t="s">
        <v>16</v>
      </c>
      <c r="Q25" s="7"/>
      <c r="R25" s="11"/>
      <c r="S25" s="11">
        <f>D25*VLOOKUP(C25,lists!A:B,2,FALSE)*2/100</f>
        <v>0.5</v>
      </c>
      <c r="T25" s="11"/>
      <c r="U25" s="11"/>
      <c r="V25" s="11"/>
      <c r="W25" s="11"/>
      <c r="X25" s="11"/>
      <c r="Y25" s="13">
        <f>24-Y24*$D$41</f>
        <v>21.480459605623395</v>
      </c>
      <c r="Z25" s="13"/>
      <c r="AA25" s="7" t="str">
        <f>IF(Y25&gt;17.5,"OK","FAIL")</f>
        <v>OK</v>
      </c>
    </row>
    <row r="26" spans="1:27" customFormat="1" x14ac:dyDescent="0.25"/>
    <row r="27" spans="1:27" customFormat="1" x14ac:dyDescent="0.25"/>
    <row r="28" spans="1:27" customFormat="1" x14ac:dyDescent="0.25"/>
    <row r="29" spans="1:27" customFormat="1" x14ac:dyDescent="0.25"/>
    <row r="30" spans="1:27" customFormat="1" x14ac:dyDescent="0.25"/>
    <row r="31" spans="1:27" customFormat="1" x14ac:dyDescent="0.25"/>
    <row r="32" spans="1:27" customFormat="1" x14ac:dyDescent="0.25"/>
    <row r="33" spans="1:14" customFormat="1" x14ac:dyDescent="0.25"/>
    <row r="34" spans="1:14" customFormat="1" x14ac:dyDescent="0.25"/>
    <row r="35" spans="1:14" customFormat="1" x14ac:dyDescent="0.25"/>
    <row r="36" spans="1:14" customFormat="1" x14ac:dyDescent="0.25"/>
    <row r="37" spans="1:14" s="8" customFormat="1" x14ac:dyDescent="0.25">
      <c r="A37" s="7"/>
      <c r="B37" s="7" t="s">
        <v>22</v>
      </c>
      <c r="C37" s="11"/>
      <c r="D37" s="11"/>
      <c r="E37" s="11"/>
      <c r="F37" s="11"/>
      <c r="G37" s="11"/>
      <c r="H37" s="11"/>
      <c r="I37" s="11"/>
      <c r="J37" s="7"/>
      <c r="K37" s="7"/>
      <c r="L37" s="7"/>
      <c r="M37" s="7"/>
      <c r="N37" s="7"/>
    </row>
    <row r="38" spans="1:14" s="8" customFormat="1" x14ac:dyDescent="0.25">
      <c r="B38" s="8" t="s">
        <v>23</v>
      </c>
      <c r="C38" s="10"/>
      <c r="D38" s="10"/>
      <c r="E38" s="10"/>
      <c r="F38" s="10"/>
      <c r="G38" s="10"/>
      <c r="H38" s="10"/>
      <c r="I38" s="10"/>
    </row>
    <row r="39" spans="1:14" s="8" customFormat="1" x14ac:dyDescent="0.25">
      <c r="C39" s="10"/>
      <c r="D39" s="10"/>
      <c r="E39" s="10"/>
      <c r="F39" s="10"/>
      <c r="G39" s="10"/>
      <c r="H39" s="10"/>
      <c r="I39" s="10"/>
    </row>
    <row r="40" spans="1:14" s="8" customFormat="1" x14ac:dyDescent="0.25">
      <c r="A40" s="7" t="s">
        <v>14</v>
      </c>
      <c r="B40" s="7"/>
      <c r="C40" s="11"/>
      <c r="D40" s="11"/>
      <c r="E40" s="11">
        <f>+E4*0.04</f>
        <v>0</v>
      </c>
      <c r="F40" s="11">
        <f>(24-((576-4*D41*(2.142*F4))^0.5))/(2*D41)</f>
        <v>0</v>
      </c>
      <c r="G40" s="11">
        <f>(24-((576-4*D41*(3.78*G4))^0.5))/(2*D41)</f>
        <v>0</v>
      </c>
      <c r="H40" s="11">
        <f>(24-((576-4*D41*(3.15*H4))^0.5))/(2*D41)</f>
        <v>4.4884649501890799</v>
      </c>
      <c r="I40" s="11">
        <f>(24-((576-4*D41*(5.796*I4))^0.5))/(2*D41)</f>
        <v>5.1386108677011819</v>
      </c>
      <c r="J40" s="12">
        <f>SUM(E40:I40)</f>
        <v>9.6270758178902618</v>
      </c>
      <c r="K40" s="12"/>
      <c r="L40" s="12"/>
      <c r="M40" s="12"/>
      <c r="N40" s="7" t="str">
        <f>IF(SUM(D40:I40)&lt;5.5,"OK","FAIL")</f>
        <v>FAIL</v>
      </c>
    </row>
    <row r="41" spans="1:14" s="8" customFormat="1" x14ac:dyDescent="0.25">
      <c r="A41" s="7" t="s">
        <v>16</v>
      </c>
      <c r="B41" s="7"/>
      <c r="C41" s="11"/>
      <c r="D41" s="11">
        <f>D4*VLOOKUP(C4,lists!A:B,2,FALSE)*2/100</f>
        <v>0.5</v>
      </c>
      <c r="E41" s="11"/>
      <c r="F41" s="11"/>
      <c r="G41" s="11"/>
      <c r="H41" s="11"/>
      <c r="I41" s="11"/>
      <c r="J41" s="13">
        <f>24-J40*$D$41</f>
        <v>19.186462091054871</v>
      </c>
      <c r="K41" s="13"/>
      <c r="L41" s="13"/>
      <c r="M41" s="13"/>
      <c r="N41" s="7" t="str">
        <f>IF(J41&gt;17.5,"OK","FAIL")</f>
        <v>OK</v>
      </c>
    </row>
    <row r="42" spans="1:14" s="8" customFormat="1" x14ac:dyDescent="0.25">
      <c r="C42" s="10"/>
      <c r="D42" s="10"/>
      <c r="E42" s="10"/>
      <c r="F42" s="10"/>
      <c r="G42" s="10"/>
      <c r="H42" s="10"/>
      <c r="I42" s="10"/>
    </row>
    <row r="43" spans="1:14" s="8" customFormat="1" x14ac:dyDescent="0.25">
      <c r="C43" s="10"/>
      <c r="D43" s="10"/>
      <c r="E43" s="10"/>
      <c r="F43" s="10"/>
      <c r="G43" s="10"/>
      <c r="H43" s="10"/>
      <c r="I43" s="10"/>
    </row>
    <row r="44" spans="1:14" s="8" customFormat="1" x14ac:dyDescent="0.25">
      <c r="C44" s="10"/>
      <c r="D44" s="10"/>
      <c r="E44" s="10"/>
      <c r="F44" s="10"/>
      <c r="G44" s="10"/>
      <c r="H44" s="10"/>
      <c r="I44" s="10"/>
    </row>
    <row r="45" spans="1:14" s="8" customFormat="1" x14ac:dyDescent="0.25">
      <c r="C45" s="10"/>
      <c r="D45" s="10"/>
      <c r="E45" s="10"/>
      <c r="F45" s="10"/>
      <c r="G45" s="10"/>
      <c r="H45" s="10"/>
      <c r="I45" s="10"/>
    </row>
    <row r="46" spans="1:14" s="8" customFormat="1" x14ac:dyDescent="0.25">
      <c r="C46" s="10"/>
      <c r="D46" s="10"/>
      <c r="E46" s="10"/>
      <c r="F46" s="10"/>
      <c r="G46" s="10"/>
      <c r="H46" s="10"/>
      <c r="I46" s="10"/>
    </row>
    <row r="47" spans="1:14" s="8" customFormat="1" x14ac:dyDescent="0.25">
      <c r="C47" s="10"/>
      <c r="D47" s="10"/>
      <c r="E47" s="10"/>
      <c r="F47" s="10"/>
      <c r="G47" s="10"/>
      <c r="H47" s="10"/>
      <c r="I47" s="10"/>
    </row>
    <row r="48" spans="1:14" s="8" customFormat="1" x14ac:dyDescent="0.25">
      <c r="C48" s="10"/>
      <c r="D48" s="10"/>
      <c r="E48" s="10"/>
      <c r="F48" s="10"/>
      <c r="G48" s="10"/>
      <c r="H48" s="10"/>
      <c r="I48" s="10"/>
    </row>
    <row r="49" spans="3:13" s="8" customFormat="1" hidden="1" x14ac:dyDescent="0.25">
      <c r="C49" s="10"/>
      <c r="D49" s="10"/>
      <c r="E49" s="10"/>
      <c r="F49" s="10"/>
      <c r="G49" s="10"/>
      <c r="H49" s="10"/>
      <c r="I49" s="10"/>
    </row>
    <row r="50" spans="3:13" s="8" customFormat="1" hidden="1" x14ac:dyDescent="0.25">
      <c r="C50" s="10"/>
      <c r="D50" s="10"/>
      <c r="E50" s="10"/>
      <c r="F50" s="10"/>
      <c r="G50" s="10"/>
      <c r="H50" s="10"/>
      <c r="I50" s="10"/>
    </row>
    <row r="51" spans="3:13" hidden="1" x14ac:dyDescent="0.25">
      <c r="G51" s="6" t="str">
        <f>IF(OR(N40="FAIL",N41="FAIL"),"No","Yes")</f>
        <v>No</v>
      </c>
    </row>
    <row r="52" spans="3:13" hidden="1" x14ac:dyDescent="0.25">
      <c r="J52" s="14"/>
      <c r="K52" s="14"/>
      <c r="L52" s="14"/>
      <c r="M52" s="14"/>
    </row>
  </sheetData>
  <sheetProtection selectLockedCells="1"/>
  <mergeCells count="1">
    <mergeCell ref="B1:N1"/>
  </mergeCells>
  <dataValidations count="22">
    <dataValidation type="list" allowBlank="1" showInputMessage="1" showErrorMessage="1" sqref="C4:C5 C7:C8 C25 C13:C14 C16:C17 C19:C20 C22:C23 C10">
      <formula1>wireguage</formula1>
    </dataValidation>
    <dataValidation type="list" allowBlank="1" showInputMessage="1" showErrorMessage="1" sqref="I7:I8">
      <formula1>$I$2:$I$22</formula1>
    </dataValidation>
    <dataValidation type="list" allowBlank="1" showInputMessage="1" showErrorMessage="1" sqref="I25">
      <formula1>$I$2:$I$22</formula1>
    </dataValidation>
    <dataValidation type="list" allowBlank="1" showInputMessage="1" showErrorMessage="1" sqref="I13:I14">
      <formula1>$I$2:$I$22</formula1>
    </dataValidation>
    <dataValidation type="list" allowBlank="1" showInputMessage="1" showErrorMessage="1" sqref="I16:I17">
      <formula1>$I$2:$I$22</formula1>
    </dataValidation>
    <dataValidation type="list" allowBlank="1" showInputMessage="1" showErrorMessage="1" sqref="I19:I20">
      <formula1>$I$2:$I$22</formula1>
    </dataValidation>
    <dataValidation type="list" allowBlank="1" showInputMessage="1" showErrorMessage="1" sqref="I22:I23">
      <formula1>$I$2:$I$22</formula1>
    </dataValidation>
    <dataValidation type="list" allowBlank="1" showInputMessage="1" showErrorMessage="1" sqref="I10">
      <formula1>$I$2:$I$22</formula1>
    </dataValidation>
    <dataValidation type="list" allowBlank="1" showInputMessage="1" showErrorMessage="1" sqref="H7:H8">
      <formula1>$G$2:$G$42</formula1>
    </dataValidation>
    <dataValidation type="list" allowBlank="1" showInputMessage="1" showErrorMessage="1" sqref="H25">
      <formula1>$G$2:$G$42</formula1>
    </dataValidation>
    <dataValidation type="list" allowBlank="1" showInputMessage="1" showErrorMessage="1" sqref="H13:H14">
      <formula1>$G$2:$G$42</formula1>
    </dataValidation>
    <dataValidation type="list" allowBlank="1" showInputMessage="1" showErrorMessage="1" sqref="H16:H17">
      <formula1>$G$2:$G$42</formula1>
    </dataValidation>
    <dataValidation type="list" allowBlank="1" showInputMessage="1" showErrorMessage="1" sqref="H19:H20">
      <formula1>$G$2:$G$42</formula1>
    </dataValidation>
    <dataValidation type="list" allowBlank="1" showInputMessage="1" showErrorMessage="1" sqref="H22:H23">
      <formula1>$G$2:$G$42</formula1>
    </dataValidation>
    <dataValidation type="list" allowBlank="1" showInputMessage="1" showErrorMessage="1" sqref="H10">
      <formula1>$G$2:$G$42</formula1>
    </dataValidation>
    <dataValidation type="list" allowBlank="1" showInputMessage="1" showErrorMessage="1" sqref="G7:G8">
      <formula1>$H$2:$H$32</formula1>
    </dataValidation>
    <dataValidation type="list" allowBlank="1" showInputMessage="1" showErrorMessage="1" sqref="G25">
      <formula1>$H$2:$H$32</formula1>
    </dataValidation>
    <dataValidation type="list" allowBlank="1" showInputMessage="1" showErrorMessage="1" sqref="G13:G14">
      <formula1>$H$2:$H$32</formula1>
    </dataValidation>
    <dataValidation type="list" allowBlank="1" showInputMessage="1" showErrorMessage="1" sqref="G16:G17">
      <formula1>$H$2:$H$32</formula1>
    </dataValidation>
    <dataValidation type="list" allowBlank="1" showInputMessage="1" showErrorMessage="1" sqref="G19:G20">
      <formula1>$H$2:$H$32</formula1>
    </dataValidation>
    <dataValidation type="list" allowBlank="1" showInputMessage="1" showErrorMessage="1" sqref="G22:G23">
      <formula1>$H$2:$H$32</formula1>
    </dataValidation>
    <dataValidation type="list" allowBlank="1" showInputMessage="1" showErrorMessage="1" sqref="G10">
      <formula1>$H$2:$H$32</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lists!$H$2:$H$22</xm:f>
          </x14:formula1>
          <xm:sqref>I4:I5</xm:sqref>
        </x14:dataValidation>
        <x14:dataValidation type="list" allowBlank="1" showInputMessage="1" showErrorMessage="1">
          <x14:formula1>
            <xm:f>lists!$E$2:$E$62</xm:f>
          </x14:formula1>
          <xm:sqref>F4:F5 F7:F8 F25 F13:F14 F16:F17 F19:F20 F22:F23 F10</xm:sqref>
        </x14:dataValidation>
        <x14:dataValidation type="list" allowBlank="1" showInputMessage="1" showErrorMessage="1">
          <x14:formula1>
            <xm:f>lists!$D$2:$D$127</xm:f>
          </x14:formula1>
          <xm:sqref>E4:E5 E7:E8 E25 E13:E14 E16:E17 E19:E20 E22:E23 E10</xm:sqref>
        </x14:dataValidation>
        <x14:dataValidation type="list" allowBlank="1" showInputMessage="1" showErrorMessage="1">
          <x14:formula1>
            <xm:f>lists!$F$2:$F$32</xm:f>
          </x14:formula1>
          <xm:sqref>G4:G5</xm:sqref>
        </x14:dataValidation>
        <x14:dataValidation type="list" allowBlank="1" showInputMessage="1" showErrorMessage="1">
          <x14:formula1>
            <xm:f>lists!$G$2:$G$42</xm:f>
          </x14:formula1>
          <xm:sqref>H4:H5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82"/>
  <sheetViews>
    <sheetView workbookViewId="0">
      <selection activeCell="B3" sqref="B3"/>
    </sheetView>
  </sheetViews>
  <sheetFormatPr defaultRowHeight="15" x14ac:dyDescent="0.25"/>
  <cols>
    <col min="3" max="3" width="12.42578125" bestFit="1" customWidth="1"/>
  </cols>
  <sheetData>
    <row r="1" spans="1:8" x14ac:dyDescent="0.25">
      <c r="A1" t="s">
        <v>10</v>
      </c>
      <c r="B1" t="s">
        <v>13</v>
      </c>
      <c r="C1" t="s">
        <v>11</v>
      </c>
      <c r="D1" s="4" t="s">
        <v>6</v>
      </c>
      <c r="E1" s="4">
        <v>254</v>
      </c>
      <c r="F1" s="4">
        <v>256</v>
      </c>
      <c r="G1" s="4">
        <v>404</v>
      </c>
      <c r="H1" s="4">
        <v>406</v>
      </c>
    </row>
    <row r="2" spans="1:8" x14ac:dyDescent="0.25">
      <c r="A2">
        <v>16</v>
      </c>
      <c r="B2">
        <v>0.4</v>
      </c>
      <c r="C2">
        <v>100</v>
      </c>
      <c r="D2" s="4">
        <v>0</v>
      </c>
      <c r="E2" s="4">
        <v>0</v>
      </c>
      <c r="F2" s="4">
        <v>0</v>
      </c>
      <c r="G2" s="4">
        <v>0</v>
      </c>
      <c r="H2" s="4">
        <v>0</v>
      </c>
    </row>
    <row r="3" spans="1:8" x14ac:dyDescent="0.25">
      <c r="A3">
        <v>14</v>
      </c>
      <c r="B3">
        <v>0.25</v>
      </c>
      <c r="C3">
        <v>200</v>
      </c>
      <c r="D3" s="4">
        <v>1</v>
      </c>
      <c r="E3" s="4">
        <v>1</v>
      </c>
      <c r="F3" s="4">
        <v>1</v>
      </c>
      <c r="G3" s="4">
        <v>1</v>
      </c>
      <c r="H3" s="4">
        <v>1</v>
      </c>
    </row>
    <row r="4" spans="1:8" x14ac:dyDescent="0.25">
      <c r="A4">
        <v>12</v>
      </c>
      <c r="B4">
        <v>0.16</v>
      </c>
      <c r="C4">
        <v>300</v>
      </c>
      <c r="D4" s="4">
        <v>2</v>
      </c>
      <c r="E4" s="4">
        <v>2</v>
      </c>
      <c r="F4" s="4">
        <v>2</v>
      </c>
      <c r="G4" s="4">
        <v>2</v>
      </c>
      <c r="H4" s="4">
        <v>2</v>
      </c>
    </row>
    <row r="5" spans="1:8" x14ac:dyDescent="0.25">
      <c r="C5">
        <v>400</v>
      </c>
      <c r="D5" s="4">
        <v>3</v>
      </c>
      <c r="E5" s="4">
        <v>3</v>
      </c>
      <c r="F5" s="4">
        <v>3</v>
      </c>
      <c r="G5" s="4">
        <v>3</v>
      </c>
      <c r="H5" s="4">
        <v>3</v>
      </c>
    </row>
    <row r="6" spans="1:8" x14ac:dyDescent="0.25">
      <c r="C6">
        <v>500</v>
      </c>
      <c r="D6" s="4">
        <v>4</v>
      </c>
      <c r="E6" s="4">
        <v>4</v>
      </c>
      <c r="F6" s="4">
        <v>4</v>
      </c>
      <c r="G6" s="4">
        <v>4</v>
      </c>
      <c r="H6" s="4">
        <v>4</v>
      </c>
    </row>
    <row r="7" spans="1:8" x14ac:dyDescent="0.25">
      <c r="C7">
        <v>600</v>
      </c>
      <c r="D7" s="4">
        <v>5</v>
      </c>
      <c r="E7" s="4">
        <v>5</v>
      </c>
      <c r="F7" s="4">
        <v>5</v>
      </c>
      <c r="G7" s="4">
        <v>5</v>
      </c>
      <c r="H7" s="4">
        <v>5</v>
      </c>
    </row>
    <row r="8" spans="1:8" x14ac:dyDescent="0.25">
      <c r="C8">
        <v>700</v>
      </c>
      <c r="D8" s="4">
        <v>6</v>
      </c>
      <c r="E8" s="4">
        <v>6</v>
      </c>
      <c r="F8" s="4">
        <v>6</v>
      </c>
      <c r="G8" s="4">
        <v>6</v>
      </c>
      <c r="H8" s="4">
        <v>6</v>
      </c>
    </row>
    <row r="9" spans="1:8" x14ac:dyDescent="0.25">
      <c r="C9">
        <v>800</v>
      </c>
      <c r="D9" s="4">
        <v>7</v>
      </c>
      <c r="E9" s="4">
        <v>7</v>
      </c>
      <c r="F9" s="4">
        <v>7</v>
      </c>
      <c r="G9" s="4">
        <v>7</v>
      </c>
      <c r="H9" s="4">
        <v>7</v>
      </c>
    </row>
    <row r="10" spans="1:8" x14ac:dyDescent="0.25">
      <c r="C10">
        <v>900</v>
      </c>
      <c r="D10" s="4">
        <v>8</v>
      </c>
      <c r="E10" s="4">
        <v>8</v>
      </c>
      <c r="F10" s="4">
        <v>8</v>
      </c>
      <c r="G10" s="4">
        <v>8</v>
      </c>
      <c r="H10" s="4">
        <v>8</v>
      </c>
    </row>
    <row r="11" spans="1:8" x14ac:dyDescent="0.25">
      <c r="C11">
        <v>1000</v>
      </c>
      <c r="D11" s="4">
        <v>9</v>
      </c>
      <c r="E11" s="4">
        <v>9</v>
      </c>
      <c r="F11" s="4">
        <v>9</v>
      </c>
      <c r="G11" s="4">
        <v>9</v>
      </c>
      <c r="H11" s="4">
        <v>9</v>
      </c>
    </row>
    <row r="12" spans="1:8" x14ac:dyDescent="0.25">
      <c r="D12" s="4">
        <v>10</v>
      </c>
      <c r="E12" s="4">
        <v>10</v>
      </c>
      <c r="F12" s="4">
        <v>10</v>
      </c>
      <c r="G12" s="4">
        <v>10</v>
      </c>
      <c r="H12" s="4">
        <v>10</v>
      </c>
    </row>
    <row r="13" spans="1:8" x14ac:dyDescent="0.25">
      <c r="D13" s="4">
        <v>11</v>
      </c>
      <c r="E13" s="4">
        <v>11</v>
      </c>
      <c r="F13" s="4">
        <v>11</v>
      </c>
      <c r="G13" s="4">
        <v>11</v>
      </c>
      <c r="H13" s="4">
        <v>11</v>
      </c>
    </row>
    <row r="14" spans="1:8" x14ac:dyDescent="0.25">
      <c r="D14" s="4">
        <v>12</v>
      </c>
      <c r="E14" s="4">
        <v>12</v>
      </c>
      <c r="F14" s="4">
        <v>12</v>
      </c>
      <c r="G14" s="4">
        <v>12</v>
      </c>
      <c r="H14" s="4">
        <v>12</v>
      </c>
    </row>
    <row r="15" spans="1:8" x14ac:dyDescent="0.25">
      <c r="D15" s="4">
        <v>13</v>
      </c>
      <c r="E15" s="4">
        <v>13</v>
      </c>
      <c r="F15" s="4">
        <v>13</v>
      </c>
      <c r="G15" s="4">
        <v>13</v>
      </c>
      <c r="H15" s="4">
        <v>13</v>
      </c>
    </row>
    <row r="16" spans="1:8" x14ac:dyDescent="0.25">
      <c r="D16" s="4">
        <v>14</v>
      </c>
      <c r="E16" s="4">
        <v>14</v>
      </c>
      <c r="F16" s="4">
        <v>14</v>
      </c>
      <c r="G16" s="4">
        <v>14</v>
      </c>
      <c r="H16" s="4">
        <v>14</v>
      </c>
    </row>
    <row r="17" spans="4:8" x14ac:dyDescent="0.25">
      <c r="D17" s="4">
        <v>15</v>
      </c>
      <c r="E17" s="4">
        <v>15</v>
      </c>
      <c r="F17" s="4">
        <v>15</v>
      </c>
      <c r="G17" s="4">
        <v>15</v>
      </c>
      <c r="H17" s="4">
        <v>15</v>
      </c>
    </row>
    <row r="18" spans="4:8" x14ac:dyDescent="0.25">
      <c r="D18" s="4">
        <v>16</v>
      </c>
      <c r="E18" s="4">
        <v>16</v>
      </c>
      <c r="F18" s="4">
        <v>16</v>
      </c>
      <c r="G18" s="4">
        <v>16</v>
      </c>
      <c r="H18" s="4">
        <v>16</v>
      </c>
    </row>
    <row r="19" spans="4:8" x14ac:dyDescent="0.25">
      <c r="D19" s="4">
        <v>17</v>
      </c>
      <c r="E19" s="4">
        <v>17</v>
      </c>
      <c r="F19" s="4">
        <v>17</v>
      </c>
      <c r="G19" s="4">
        <v>17</v>
      </c>
      <c r="H19" s="4">
        <v>17</v>
      </c>
    </row>
    <row r="20" spans="4:8" x14ac:dyDescent="0.25">
      <c r="D20" s="4">
        <v>18</v>
      </c>
      <c r="E20" s="4">
        <v>18</v>
      </c>
      <c r="F20" s="4">
        <v>18</v>
      </c>
      <c r="G20" s="4">
        <v>18</v>
      </c>
      <c r="H20" s="4">
        <v>18</v>
      </c>
    </row>
    <row r="21" spans="4:8" x14ac:dyDescent="0.25">
      <c r="D21" s="4">
        <v>19</v>
      </c>
      <c r="E21" s="4">
        <v>19</v>
      </c>
      <c r="F21" s="4">
        <v>19</v>
      </c>
      <c r="G21" s="4">
        <v>19</v>
      </c>
      <c r="H21" s="4">
        <v>19</v>
      </c>
    </row>
    <row r="22" spans="4:8" x14ac:dyDescent="0.25">
      <c r="D22" s="4">
        <v>20</v>
      </c>
      <c r="E22" s="4">
        <v>20</v>
      </c>
      <c r="F22" s="4">
        <v>20</v>
      </c>
      <c r="G22" s="4">
        <v>20</v>
      </c>
      <c r="H22" s="4">
        <v>20</v>
      </c>
    </row>
    <row r="23" spans="4:8" x14ac:dyDescent="0.25">
      <c r="D23" s="4">
        <v>21</v>
      </c>
      <c r="E23" s="4">
        <v>21</v>
      </c>
      <c r="F23" s="4">
        <v>21</v>
      </c>
      <c r="G23" s="4">
        <v>21</v>
      </c>
      <c r="H23" s="4">
        <v>21</v>
      </c>
    </row>
    <row r="24" spans="4:8" x14ac:dyDescent="0.25">
      <c r="D24" s="4">
        <v>22</v>
      </c>
      <c r="E24" s="4">
        <v>22</v>
      </c>
      <c r="F24" s="4">
        <v>22</v>
      </c>
      <c r="G24" s="4">
        <v>22</v>
      </c>
      <c r="H24" s="4">
        <v>22</v>
      </c>
    </row>
    <row r="25" spans="4:8" x14ac:dyDescent="0.25">
      <c r="D25" s="4">
        <v>23</v>
      </c>
      <c r="E25" s="4">
        <v>23</v>
      </c>
      <c r="F25" s="4">
        <v>23</v>
      </c>
      <c r="G25" s="4">
        <v>23</v>
      </c>
      <c r="H25" s="4">
        <v>23</v>
      </c>
    </row>
    <row r="26" spans="4:8" x14ac:dyDescent="0.25">
      <c r="D26" s="4">
        <v>24</v>
      </c>
      <c r="E26" s="4">
        <v>24</v>
      </c>
      <c r="F26" s="4">
        <v>24</v>
      </c>
      <c r="G26" s="4">
        <v>24</v>
      </c>
      <c r="H26" s="4">
        <v>24</v>
      </c>
    </row>
    <row r="27" spans="4:8" x14ac:dyDescent="0.25">
      <c r="D27" s="4">
        <v>25</v>
      </c>
      <c r="E27" s="4">
        <v>25</v>
      </c>
      <c r="F27" s="4">
        <v>25</v>
      </c>
      <c r="G27" s="4">
        <v>25</v>
      </c>
      <c r="H27" s="4">
        <v>25</v>
      </c>
    </row>
    <row r="28" spans="4:8" x14ac:dyDescent="0.25">
      <c r="D28" s="4">
        <v>26</v>
      </c>
      <c r="E28" s="4">
        <v>26</v>
      </c>
      <c r="F28" s="4">
        <v>26</v>
      </c>
      <c r="G28" s="4">
        <v>26</v>
      </c>
      <c r="H28" s="4">
        <v>26</v>
      </c>
    </row>
    <row r="29" spans="4:8" x14ac:dyDescent="0.25">
      <c r="D29" s="4">
        <v>27</v>
      </c>
      <c r="E29" s="4">
        <v>27</v>
      </c>
      <c r="F29" s="4">
        <v>27</v>
      </c>
      <c r="G29" s="4">
        <v>27</v>
      </c>
      <c r="H29" s="4">
        <v>27</v>
      </c>
    </row>
    <row r="30" spans="4:8" x14ac:dyDescent="0.25">
      <c r="D30" s="4">
        <v>28</v>
      </c>
      <c r="E30" s="4">
        <v>28</v>
      </c>
      <c r="F30" s="4">
        <v>28</v>
      </c>
      <c r="G30" s="4">
        <v>28</v>
      </c>
      <c r="H30" s="4">
        <v>28</v>
      </c>
    </row>
    <row r="31" spans="4:8" x14ac:dyDescent="0.25">
      <c r="D31" s="4">
        <v>29</v>
      </c>
      <c r="E31" s="4">
        <v>29</v>
      </c>
      <c r="F31" s="4">
        <v>29</v>
      </c>
      <c r="G31" s="4">
        <v>29</v>
      </c>
      <c r="H31" s="4">
        <v>29</v>
      </c>
    </row>
    <row r="32" spans="4:8" x14ac:dyDescent="0.25">
      <c r="D32" s="4">
        <v>30</v>
      </c>
      <c r="E32" s="4">
        <v>30</v>
      </c>
      <c r="F32" s="4">
        <v>30</v>
      </c>
      <c r="G32" s="4">
        <v>30</v>
      </c>
      <c r="H32" s="4"/>
    </row>
    <row r="33" spans="4:8" x14ac:dyDescent="0.25">
      <c r="D33" s="4">
        <v>31</v>
      </c>
      <c r="E33" s="4">
        <v>31</v>
      </c>
      <c r="F33" s="4">
        <v>31</v>
      </c>
      <c r="G33" s="4">
        <v>31</v>
      </c>
      <c r="H33" s="4"/>
    </row>
    <row r="34" spans="4:8" x14ac:dyDescent="0.25">
      <c r="D34" s="4">
        <v>32</v>
      </c>
      <c r="E34" s="4">
        <v>32</v>
      </c>
      <c r="F34" s="4">
        <v>32</v>
      </c>
      <c r="G34" s="4">
        <v>32</v>
      </c>
      <c r="H34" s="4"/>
    </row>
    <row r="35" spans="4:8" x14ac:dyDescent="0.25">
      <c r="D35" s="4">
        <v>33</v>
      </c>
      <c r="E35" s="4">
        <v>33</v>
      </c>
      <c r="F35" s="4">
        <v>33</v>
      </c>
      <c r="G35" s="4">
        <v>33</v>
      </c>
      <c r="H35" s="4"/>
    </row>
    <row r="36" spans="4:8" x14ac:dyDescent="0.25">
      <c r="D36" s="4">
        <v>34</v>
      </c>
      <c r="E36" s="4">
        <v>34</v>
      </c>
      <c r="F36" s="4">
        <v>34</v>
      </c>
      <c r="G36" s="4">
        <v>34</v>
      </c>
      <c r="H36" s="4"/>
    </row>
    <row r="37" spans="4:8" x14ac:dyDescent="0.25">
      <c r="D37" s="4">
        <v>35</v>
      </c>
      <c r="E37" s="4">
        <v>35</v>
      </c>
      <c r="F37" s="4">
        <v>35</v>
      </c>
      <c r="G37" s="4">
        <v>35</v>
      </c>
      <c r="H37" s="4"/>
    </row>
    <row r="38" spans="4:8" x14ac:dyDescent="0.25">
      <c r="D38" s="4">
        <v>36</v>
      </c>
      <c r="E38" s="4">
        <v>36</v>
      </c>
      <c r="F38" s="4">
        <v>36</v>
      </c>
      <c r="G38" s="4">
        <v>36</v>
      </c>
      <c r="H38" s="4"/>
    </row>
    <row r="39" spans="4:8" x14ac:dyDescent="0.25">
      <c r="D39" s="4">
        <v>37</v>
      </c>
      <c r="E39" s="4">
        <v>37</v>
      </c>
      <c r="F39" s="4">
        <v>37</v>
      </c>
      <c r="G39" s="4">
        <v>37</v>
      </c>
      <c r="H39" s="4"/>
    </row>
    <row r="40" spans="4:8" x14ac:dyDescent="0.25">
      <c r="D40" s="4">
        <v>38</v>
      </c>
      <c r="E40" s="4">
        <v>38</v>
      </c>
      <c r="F40" s="4">
        <v>38</v>
      </c>
      <c r="G40" s="4">
        <v>38</v>
      </c>
      <c r="H40" s="4"/>
    </row>
    <row r="41" spans="4:8" x14ac:dyDescent="0.25">
      <c r="D41" s="4">
        <v>39</v>
      </c>
      <c r="E41" s="4">
        <v>39</v>
      </c>
      <c r="F41" s="4">
        <v>39</v>
      </c>
      <c r="G41" s="4">
        <v>39</v>
      </c>
      <c r="H41" s="4"/>
    </row>
    <row r="42" spans="4:8" x14ac:dyDescent="0.25">
      <c r="D42" s="4">
        <v>40</v>
      </c>
      <c r="E42" s="4">
        <v>40</v>
      </c>
      <c r="F42" s="4">
        <v>40</v>
      </c>
      <c r="H42" s="4"/>
    </row>
    <row r="43" spans="4:8" x14ac:dyDescent="0.25">
      <c r="D43" s="4">
        <v>41</v>
      </c>
      <c r="E43" s="4">
        <v>41</v>
      </c>
      <c r="F43" s="4">
        <v>41</v>
      </c>
      <c r="H43" s="4"/>
    </row>
    <row r="44" spans="4:8" x14ac:dyDescent="0.25">
      <c r="D44" s="4">
        <v>42</v>
      </c>
      <c r="E44" s="4">
        <v>42</v>
      </c>
      <c r="F44" s="4">
        <v>42</v>
      </c>
      <c r="H44" s="4"/>
    </row>
    <row r="45" spans="4:8" x14ac:dyDescent="0.25">
      <c r="D45" s="4">
        <v>43</v>
      </c>
      <c r="E45" s="4">
        <v>43</v>
      </c>
      <c r="F45" s="4">
        <v>43</v>
      </c>
      <c r="H45" s="4"/>
    </row>
    <row r="46" spans="4:8" x14ac:dyDescent="0.25">
      <c r="D46" s="4">
        <v>44</v>
      </c>
      <c r="E46" s="4">
        <v>44</v>
      </c>
      <c r="F46" s="4">
        <v>44</v>
      </c>
      <c r="H46" s="4"/>
    </row>
    <row r="47" spans="4:8" x14ac:dyDescent="0.25">
      <c r="D47" s="4">
        <v>45</v>
      </c>
      <c r="E47" s="4">
        <v>45</v>
      </c>
      <c r="F47" s="4">
        <v>45</v>
      </c>
      <c r="H47" s="4"/>
    </row>
    <row r="48" spans="4:8" x14ac:dyDescent="0.25">
      <c r="D48" s="4">
        <v>46</v>
      </c>
      <c r="E48" s="4">
        <v>46</v>
      </c>
      <c r="F48" s="4"/>
      <c r="G48" s="4"/>
      <c r="H48" s="4"/>
    </row>
    <row r="49" spans="4:8" x14ac:dyDescent="0.25">
      <c r="D49" s="4">
        <v>47</v>
      </c>
      <c r="E49" s="4">
        <v>47</v>
      </c>
      <c r="F49" s="4"/>
      <c r="G49" s="4"/>
      <c r="H49" s="4"/>
    </row>
    <row r="50" spans="4:8" x14ac:dyDescent="0.25">
      <c r="D50" s="4">
        <v>48</v>
      </c>
      <c r="E50" s="4">
        <v>48</v>
      </c>
      <c r="F50" s="4"/>
      <c r="G50" s="4"/>
      <c r="H50" s="4"/>
    </row>
    <row r="51" spans="4:8" x14ac:dyDescent="0.25">
      <c r="D51" s="4">
        <v>49</v>
      </c>
      <c r="E51" s="4">
        <v>49</v>
      </c>
      <c r="F51" s="4"/>
      <c r="G51" s="4"/>
      <c r="H51" s="4"/>
    </row>
    <row r="52" spans="4:8" x14ac:dyDescent="0.25">
      <c r="D52" s="4">
        <v>50</v>
      </c>
      <c r="E52" s="4">
        <v>50</v>
      </c>
      <c r="F52" s="4"/>
      <c r="G52" s="4"/>
      <c r="H52" s="4"/>
    </row>
    <row r="53" spans="4:8" x14ac:dyDescent="0.25">
      <c r="D53" s="4">
        <v>51</v>
      </c>
      <c r="E53" s="4">
        <v>51</v>
      </c>
      <c r="F53" s="4"/>
      <c r="G53" s="4"/>
      <c r="H53" s="4"/>
    </row>
    <row r="54" spans="4:8" x14ac:dyDescent="0.25">
      <c r="D54" s="4">
        <v>52</v>
      </c>
      <c r="E54" s="4">
        <v>52</v>
      </c>
      <c r="F54" s="4"/>
      <c r="G54" s="4"/>
      <c r="H54" s="4"/>
    </row>
    <row r="55" spans="4:8" x14ac:dyDescent="0.25">
      <c r="D55" s="4">
        <v>53</v>
      </c>
      <c r="E55" s="4">
        <v>53</v>
      </c>
      <c r="F55" s="4"/>
      <c r="G55" s="4"/>
      <c r="H55" s="4"/>
    </row>
    <row r="56" spans="4:8" x14ac:dyDescent="0.25">
      <c r="D56" s="4">
        <v>54</v>
      </c>
      <c r="E56" s="4">
        <v>54</v>
      </c>
      <c r="F56" s="4"/>
      <c r="G56" s="4"/>
      <c r="H56" s="4"/>
    </row>
    <row r="57" spans="4:8" x14ac:dyDescent="0.25">
      <c r="D57" s="4">
        <v>55</v>
      </c>
      <c r="E57" s="4">
        <v>55</v>
      </c>
      <c r="F57" s="4"/>
      <c r="G57" s="4"/>
      <c r="H57" s="4"/>
    </row>
    <row r="58" spans="4:8" x14ac:dyDescent="0.25">
      <c r="D58" s="4">
        <v>56</v>
      </c>
      <c r="E58" s="4">
        <v>56</v>
      </c>
      <c r="F58" s="4"/>
      <c r="G58" s="4"/>
      <c r="H58" s="4"/>
    </row>
    <row r="59" spans="4:8" x14ac:dyDescent="0.25">
      <c r="D59" s="4">
        <v>57</v>
      </c>
      <c r="E59" s="4">
        <v>57</v>
      </c>
      <c r="F59" s="4"/>
      <c r="G59" s="4"/>
      <c r="H59" s="4"/>
    </row>
    <row r="60" spans="4:8" x14ac:dyDescent="0.25">
      <c r="D60" s="4">
        <v>58</v>
      </c>
      <c r="E60" s="4">
        <v>58</v>
      </c>
      <c r="F60" s="4"/>
      <c r="G60" s="4"/>
      <c r="H60" s="4"/>
    </row>
    <row r="61" spans="4:8" x14ac:dyDescent="0.25">
      <c r="D61" s="4">
        <v>59</v>
      </c>
      <c r="E61" s="4">
        <v>59</v>
      </c>
      <c r="F61" s="4"/>
      <c r="G61" s="4"/>
      <c r="H61" s="4"/>
    </row>
    <row r="62" spans="4:8" x14ac:dyDescent="0.25">
      <c r="D62" s="4">
        <v>60</v>
      </c>
      <c r="E62" s="4">
        <v>60</v>
      </c>
      <c r="F62" s="4"/>
      <c r="G62" s="4"/>
      <c r="H62" s="4"/>
    </row>
    <row r="63" spans="4:8" x14ac:dyDescent="0.25">
      <c r="D63" s="4">
        <v>61</v>
      </c>
      <c r="E63" s="4"/>
      <c r="F63" s="4"/>
      <c r="G63" s="4"/>
      <c r="H63" s="4"/>
    </row>
    <row r="64" spans="4:8" x14ac:dyDescent="0.25">
      <c r="D64" s="4">
        <v>62</v>
      </c>
      <c r="E64" s="4"/>
      <c r="F64" s="4"/>
      <c r="G64" s="4"/>
      <c r="H64" s="4"/>
    </row>
    <row r="65" spans="4:8" x14ac:dyDescent="0.25">
      <c r="D65" s="4">
        <v>63</v>
      </c>
      <c r="E65" s="4"/>
      <c r="F65" s="4"/>
      <c r="G65" s="4"/>
      <c r="H65" s="4"/>
    </row>
    <row r="66" spans="4:8" x14ac:dyDescent="0.25">
      <c r="D66" s="4">
        <v>64</v>
      </c>
      <c r="E66" s="4"/>
      <c r="F66" s="4"/>
      <c r="G66" s="4"/>
      <c r="H66" s="4"/>
    </row>
    <row r="67" spans="4:8" x14ac:dyDescent="0.25">
      <c r="D67" s="4">
        <v>65</v>
      </c>
      <c r="E67" s="4"/>
      <c r="F67" s="4"/>
      <c r="G67" s="4"/>
      <c r="H67" s="4"/>
    </row>
    <row r="68" spans="4:8" x14ac:dyDescent="0.25">
      <c r="D68" s="4">
        <v>66</v>
      </c>
      <c r="E68" s="4"/>
      <c r="F68" s="4"/>
      <c r="G68" s="4"/>
      <c r="H68" s="4"/>
    </row>
    <row r="69" spans="4:8" x14ac:dyDescent="0.25">
      <c r="D69" s="4">
        <v>67</v>
      </c>
      <c r="E69" s="4"/>
      <c r="F69" s="4"/>
      <c r="G69" s="4"/>
      <c r="H69" s="4"/>
    </row>
    <row r="70" spans="4:8" x14ac:dyDescent="0.25">
      <c r="D70" s="4">
        <v>68</v>
      </c>
      <c r="E70" s="4"/>
      <c r="F70" s="4"/>
      <c r="G70" s="4"/>
      <c r="H70" s="4"/>
    </row>
    <row r="71" spans="4:8" x14ac:dyDescent="0.25">
      <c r="D71" s="4">
        <v>69</v>
      </c>
      <c r="E71" s="4"/>
      <c r="F71" s="4"/>
      <c r="G71" s="4"/>
      <c r="H71" s="4"/>
    </row>
    <row r="72" spans="4:8" x14ac:dyDescent="0.25">
      <c r="D72" s="4">
        <v>70</v>
      </c>
      <c r="E72" s="4"/>
      <c r="F72" s="4"/>
      <c r="G72" s="4"/>
      <c r="H72" s="4"/>
    </row>
    <row r="73" spans="4:8" x14ac:dyDescent="0.25">
      <c r="D73" s="4">
        <v>71</v>
      </c>
      <c r="E73" s="4"/>
      <c r="F73" s="4"/>
      <c r="G73" s="4"/>
      <c r="H73" s="4"/>
    </row>
    <row r="74" spans="4:8" x14ac:dyDescent="0.25">
      <c r="D74" s="4">
        <v>72</v>
      </c>
      <c r="E74" s="4"/>
      <c r="F74" s="4"/>
      <c r="G74" s="4"/>
      <c r="H74" s="4"/>
    </row>
    <row r="75" spans="4:8" x14ac:dyDescent="0.25">
      <c r="D75" s="4">
        <v>73</v>
      </c>
      <c r="E75" s="4"/>
      <c r="F75" s="4"/>
      <c r="G75" s="4"/>
      <c r="H75" s="4"/>
    </row>
    <row r="76" spans="4:8" x14ac:dyDescent="0.25">
      <c r="D76" s="4">
        <v>74</v>
      </c>
      <c r="E76" s="4"/>
      <c r="F76" s="4"/>
      <c r="G76" s="4"/>
      <c r="H76" s="4"/>
    </row>
    <row r="77" spans="4:8" x14ac:dyDescent="0.25">
      <c r="D77" s="4">
        <v>75</v>
      </c>
      <c r="E77" s="4"/>
      <c r="F77" s="4"/>
      <c r="G77" s="4"/>
      <c r="H77" s="4"/>
    </row>
    <row r="78" spans="4:8" x14ac:dyDescent="0.25">
      <c r="D78" s="4">
        <v>76</v>
      </c>
      <c r="E78" s="4"/>
      <c r="F78" s="4"/>
      <c r="G78" s="4"/>
      <c r="H78" s="4"/>
    </row>
    <row r="79" spans="4:8" x14ac:dyDescent="0.25">
      <c r="D79" s="4">
        <v>77</v>
      </c>
      <c r="E79" s="4"/>
      <c r="F79" s="4"/>
      <c r="G79" s="4"/>
      <c r="H79" s="4"/>
    </row>
    <row r="80" spans="4:8" x14ac:dyDescent="0.25">
      <c r="D80" s="4">
        <v>78</v>
      </c>
      <c r="E80" s="4"/>
      <c r="F80" s="4"/>
      <c r="G80" s="4"/>
      <c r="H80" s="4"/>
    </row>
    <row r="81" spans="4:8" x14ac:dyDescent="0.25">
      <c r="D81" s="4">
        <v>79</v>
      </c>
      <c r="E81" s="4"/>
      <c r="F81" s="4"/>
      <c r="G81" s="4"/>
      <c r="H81" s="4"/>
    </row>
    <row r="82" spans="4:8" x14ac:dyDescent="0.25">
      <c r="D82" s="4">
        <v>80</v>
      </c>
      <c r="E82" s="4"/>
      <c r="F82" s="4"/>
      <c r="G82" s="4"/>
      <c r="H82" s="4"/>
    </row>
    <row r="83" spans="4:8" x14ac:dyDescent="0.25">
      <c r="D83" s="4">
        <v>81</v>
      </c>
      <c r="E83" s="4"/>
      <c r="F83" s="4"/>
      <c r="G83" s="4"/>
      <c r="H83" s="4"/>
    </row>
    <row r="84" spans="4:8" x14ac:dyDescent="0.25">
      <c r="D84" s="4">
        <v>82</v>
      </c>
      <c r="E84" s="4"/>
      <c r="F84" s="4"/>
      <c r="G84" s="4"/>
      <c r="H84" s="4"/>
    </row>
    <row r="85" spans="4:8" x14ac:dyDescent="0.25">
      <c r="D85" s="4">
        <v>83</v>
      </c>
      <c r="E85" s="4"/>
      <c r="F85" s="4"/>
      <c r="G85" s="4"/>
      <c r="H85" s="4"/>
    </row>
    <row r="86" spans="4:8" x14ac:dyDescent="0.25">
      <c r="D86" s="4">
        <v>84</v>
      </c>
      <c r="E86" s="4"/>
      <c r="F86" s="4"/>
      <c r="G86" s="4"/>
      <c r="H86" s="4"/>
    </row>
    <row r="87" spans="4:8" x14ac:dyDescent="0.25">
      <c r="D87" s="4">
        <v>85</v>
      </c>
      <c r="E87" s="4"/>
      <c r="F87" s="4"/>
      <c r="G87" s="4"/>
      <c r="H87" s="4"/>
    </row>
    <row r="88" spans="4:8" x14ac:dyDescent="0.25">
      <c r="D88" s="4">
        <v>86</v>
      </c>
      <c r="E88" s="4"/>
      <c r="F88" s="4"/>
      <c r="G88" s="4"/>
      <c r="H88" s="4"/>
    </row>
    <row r="89" spans="4:8" x14ac:dyDescent="0.25">
      <c r="D89" s="4">
        <v>87</v>
      </c>
      <c r="E89" s="4"/>
      <c r="F89" s="4"/>
      <c r="G89" s="4"/>
      <c r="H89" s="4"/>
    </row>
    <row r="90" spans="4:8" x14ac:dyDescent="0.25">
      <c r="D90" s="4">
        <v>88</v>
      </c>
      <c r="E90" s="4"/>
      <c r="F90" s="4"/>
      <c r="G90" s="4"/>
      <c r="H90" s="4"/>
    </row>
    <row r="91" spans="4:8" x14ac:dyDescent="0.25">
      <c r="D91" s="4">
        <v>89</v>
      </c>
      <c r="E91" s="4"/>
      <c r="F91" s="4"/>
      <c r="G91" s="4"/>
      <c r="H91" s="4"/>
    </row>
    <row r="92" spans="4:8" x14ac:dyDescent="0.25">
      <c r="D92" s="4">
        <v>90</v>
      </c>
      <c r="E92" s="4"/>
      <c r="F92" s="4"/>
      <c r="G92" s="4"/>
      <c r="H92" s="4"/>
    </row>
    <row r="93" spans="4:8" x14ac:dyDescent="0.25">
      <c r="D93" s="4">
        <v>91</v>
      </c>
      <c r="E93" s="4"/>
      <c r="F93" s="4"/>
      <c r="G93" s="4"/>
      <c r="H93" s="4"/>
    </row>
    <row r="94" spans="4:8" x14ac:dyDescent="0.25">
      <c r="D94" s="4">
        <v>92</v>
      </c>
      <c r="E94" s="4"/>
      <c r="F94" s="4"/>
      <c r="G94" s="4"/>
      <c r="H94" s="4"/>
    </row>
    <row r="95" spans="4:8" x14ac:dyDescent="0.25">
      <c r="D95" s="4">
        <v>93</v>
      </c>
      <c r="E95" s="4"/>
      <c r="F95" s="4"/>
      <c r="G95" s="4"/>
      <c r="H95" s="4"/>
    </row>
    <row r="96" spans="4:8" x14ac:dyDescent="0.25">
      <c r="D96" s="4">
        <v>94</v>
      </c>
      <c r="E96" s="4"/>
      <c r="F96" s="4"/>
      <c r="G96" s="4"/>
      <c r="H96" s="4"/>
    </row>
    <row r="97" spans="4:8" x14ac:dyDescent="0.25">
      <c r="D97" s="4">
        <v>95</v>
      </c>
      <c r="E97" s="4"/>
      <c r="F97" s="4"/>
      <c r="G97" s="4"/>
      <c r="H97" s="4"/>
    </row>
    <row r="98" spans="4:8" x14ac:dyDescent="0.25">
      <c r="D98" s="4">
        <v>96</v>
      </c>
      <c r="E98" s="4"/>
      <c r="F98" s="4"/>
      <c r="G98" s="4"/>
      <c r="H98" s="4"/>
    </row>
    <row r="99" spans="4:8" x14ac:dyDescent="0.25">
      <c r="D99" s="4">
        <v>97</v>
      </c>
      <c r="E99" s="4"/>
      <c r="F99" s="4"/>
      <c r="G99" s="4"/>
      <c r="H99" s="4"/>
    </row>
    <row r="100" spans="4:8" x14ac:dyDescent="0.25">
      <c r="D100" s="4">
        <v>98</v>
      </c>
      <c r="E100" s="4"/>
      <c r="F100" s="4"/>
      <c r="G100" s="4"/>
      <c r="H100" s="4"/>
    </row>
    <row r="101" spans="4:8" x14ac:dyDescent="0.25">
      <c r="D101" s="4">
        <v>99</v>
      </c>
      <c r="E101" s="4"/>
      <c r="F101" s="4"/>
      <c r="G101" s="4"/>
      <c r="H101" s="4"/>
    </row>
    <row r="102" spans="4:8" x14ac:dyDescent="0.25">
      <c r="D102" s="4">
        <v>100</v>
      </c>
      <c r="E102" s="4"/>
      <c r="F102" s="4"/>
      <c r="G102" s="4"/>
      <c r="H102" s="4"/>
    </row>
    <row r="103" spans="4:8" x14ac:dyDescent="0.25">
      <c r="D103" s="4">
        <v>101</v>
      </c>
      <c r="E103" s="4"/>
      <c r="F103" s="4"/>
      <c r="G103" s="4"/>
      <c r="H103" s="4"/>
    </row>
    <row r="104" spans="4:8" x14ac:dyDescent="0.25">
      <c r="D104" s="4">
        <v>102</v>
      </c>
      <c r="E104" s="4"/>
      <c r="F104" s="4"/>
      <c r="G104" s="4"/>
      <c r="H104" s="4"/>
    </row>
    <row r="105" spans="4:8" x14ac:dyDescent="0.25">
      <c r="D105" s="4">
        <v>103</v>
      </c>
      <c r="E105" s="4"/>
      <c r="F105" s="4"/>
      <c r="G105" s="4"/>
      <c r="H105" s="4"/>
    </row>
    <row r="106" spans="4:8" x14ac:dyDescent="0.25">
      <c r="D106" s="4">
        <v>104</v>
      </c>
      <c r="E106" s="4"/>
      <c r="F106" s="4"/>
      <c r="G106" s="4"/>
      <c r="H106" s="4"/>
    </row>
    <row r="107" spans="4:8" x14ac:dyDescent="0.25">
      <c r="D107" s="4">
        <v>105</v>
      </c>
      <c r="E107" s="4"/>
      <c r="F107" s="4"/>
      <c r="G107" s="4"/>
      <c r="H107" s="4"/>
    </row>
    <row r="108" spans="4:8" x14ac:dyDescent="0.25">
      <c r="D108" s="4">
        <v>106</v>
      </c>
      <c r="E108" s="4"/>
      <c r="F108" s="4"/>
      <c r="G108" s="4"/>
      <c r="H108" s="4"/>
    </row>
    <row r="109" spans="4:8" x14ac:dyDescent="0.25">
      <c r="D109" s="4">
        <v>107</v>
      </c>
      <c r="E109" s="4"/>
      <c r="F109" s="4"/>
      <c r="G109" s="4"/>
      <c r="H109" s="4"/>
    </row>
    <row r="110" spans="4:8" x14ac:dyDescent="0.25">
      <c r="D110" s="4">
        <v>108</v>
      </c>
      <c r="E110" s="4"/>
      <c r="F110" s="4"/>
      <c r="G110" s="4"/>
      <c r="H110" s="4"/>
    </row>
    <row r="111" spans="4:8" x14ac:dyDescent="0.25">
      <c r="D111" s="4">
        <v>109</v>
      </c>
      <c r="E111" s="4"/>
      <c r="F111" s="4"/>
      <c r="G111" s="4"/>
      <c r="H111" s="4"/>
    </row>
    <row r="112" spans="4:8" x14ac:dyDescent="0.25">
      <c r="D112" s="4">
        <v>110</v>
      </c>
      <c r="E112" s="4"/>
      <c r="F112" s="4"/>
      <c r="G112" s="4"/>
      <c r="H112" s="4"/>
    </row>
    <row r="113" spans="4:8" x14ac:dyDescent="0.25">
      <c r="D113" s="4">
        <v>111</v>
      </c>
      <c r="E113" s="4"/>
      <c r="F113" s="4"/>
      <c r="G113" s="4"/>
      <c r="H113" s="4"/>
    </row>
    <row r="114" spans="4:8" x14ac:dyDescent="0.25">
      <c r="D114" s="4">
        <v>112</v>
      </c>
      <c r="E114" s="4"/>
      <c r="F114" s="4"/>
      <c r="G114" s="4"/>
      <c r="H114" s="4"/>
    </row>
    <row r="115" spans="4:8" x14ac:dyDescent="0.25">
      <c r="D115" s="4">
        <v>113</v>
      </c>
      <c r="E115" s="4"/>
      <c r="F115" s="4"/>
      <c r="G115" s="4"/>
      <c r="H115" s="4"/>
    </row>
    <row r="116" spans="4:8" x14ac:dyDescent="0.25">
      <c r="D116" s="4">
        <v>114</v>
      </c>
      <c r="E116" s="4"/>
      <c r="F116" s="4"/>
      <c r="G116" s="4"/>
      <c r="H116" s="4"/>
    </row>
    <row r="117" spans="4:8" x14ac:dyDescent="0.25">
      <c r="D117" s="4">
        <v>115</v>
      </c>
      <c r="E117" s="4"/>
      <c r="F117" s="4"/>
      <c r="G117" s="4"/>
      <c r="H117" s="4"/>
    </row>
    <row r="118" spans="4:8" x14ac:dyDescent="0.25">
      <c r="D118" s="4">
        <v>116</v>
      </c>
      <c r="E118" s="4"/>
      <c r="F118" s="4"/>
      <c r="G118" s="4"/>
      <c r="H118" s="4"/>
    </row>
    <row r="119" spans="4:8" x14ac:dyDescent="0.25">
      <c r="D119" s="4">
        <v>117</v>
      </c>
      <c r="E119" s="4"/>
      <c r="F119" s="4"/>
      <c r="G119" s="4"/>
      <c r="H119" s="4"/>
    </row>
    <row r="120" spans="4:8" x14ac:dyDescent="0.25">
      <c r="D120" s="4">
        <v>118</v>
      </c>
      <c r="E120" s="4"/>
      <c r="F120" s="4"/>
      <c r="G120" s="4"/>
      <c r="H120" s="4"/>
    </row>
    <row r="121" spans="4:8" x14ac:dyDescent="0.25">
      <c r="D121" s="4">
        <v>119</v>
      </c>
      <c r="E121" s="4"/>
      <c r="F121" s="4"/>
      <c r="G121" s="4"/>
      <c r="H121" s="4"/>
    </row>
    <row r="122" spans="4:8" x14ac:dyDescent="0.25">
      <c r="D122" s="4">
        <v>120</v>
      </c>
      <c r="E122" s="4"/>
      <c r="F122" s="4"/>
      <c r="G122" s="4"/>
      <c r="H122" s="4"/>
    </row>
    <row r="123" spans="4:8" x14ac:dyDescent="0.25">
      <c r="D123" s="4">
        <v>121</v>
      </c>
      <c r="E123" s="4"/>
      <c r="F123" s="4"/>
      <c r="G123" s="4"/>
      <c r="H123" s="4"/>
    </row>
    <row r="124" spans="4:8" x14ac:dyDescent="0.25">
      <c r="D124" s="4">
        <v>122</v>
      </c>
      <c r="E124" s="4"/>
      <c r="F124" s="4"/>
      <c r="G124" s="4"/>
      <c r="H124" s="4"/>
    </row>
    <row r="125" spans="4:8" x14ac:dyDescent="0.25">
      <c r="D125" s="4">
        <v>123</v>
      </c>
      <c r="E125" s="4"/>
      <c r="F125" s="4"/>
      <c r="G125" s="4"/>
      <c r="H125" s="4"/>
    </row>
    <row r="126" spans="4:8" x14ac:dyDescent="0.25">
      <c r="D126" s="4">
        <v>124</v>
      </c>
      <c r="E126" s="4"/>
      <c r="F126" s="4"/>
      <c r="G126" s="4"/>
      <c r="H126" s="4"/>
    </row>
    <row r="127" spans="4:8" x14ac:dyDescent="0.25">
      <c r="D127" s="4">
        <v>125</v>
      </c>
      <c r="E127" s="4"/>
      <c r="F127" s="4"/>
      <c r="G127" s="4"/>
      <c r="H127" s="4"/>
    </row>
    <row r="128" spans="4:8" x14ac:dyDescent="0.25">
      <c r="D128" s="4">
        <v>126</v>
      </c>
    </row>
    <row r="129" spans="4:4" x14ac:dyDescent="0.25">
      <c r="D129" s="4">
        <v>127</v>
      </c>
    </row>
    <row r="130" spans="4:4" x14ac:dyDescent="0.25">
      <c r="D130" s="4">
        <v>128</v>
      </c>
    </row>
    <row r="131" spans="4:4" x14ac:dyDescent="0.25">
      <c r="D131" s="4">
        <v>129</v>
      </c>
    </row>
    <row r="132" spans="4:4" x14ac:dyDescent="0.25">
      <c r="D132" s="4">
        <v>130</v>
      </c>
    </row>
    <row r="133" spans="4:4" x14ac:dyDescent="0.25">
      <c r="D133" s="4">
        <v>131</v>
      </c>
    </row>
    <row r="134" spans="4:4" x14ac:dyDescent="0.25">
      <c r="D134" s="4">
        <v>132</v>
      </c>
    </row>
    <row r="135" spans="4:4" x14ac:dyDescent="0.25">
      <c r="D135" s="4">
        <v>133</v>
      </c>
    </row>
    <row r="136" spans="4:4" x14ac:dyDescent="0.25">
      <c r="D136" s="4">
        <v>134</v>
      </c>
    </row>
    <row r="137" spans="4:4" x14ac:dyDescent="0.25">
      <c r="D137" s="4">
        <v>135</v>
      </c>
    </row>
    <row r="138" spans="4:4" x14ac:dyDescent="0.25">
      <c r="D138" s="4">
        <v>136</v>
      </c>
    </row>
    <row r="139" spans="4:4" x14ac:dyDescent="0.25">
      <c r="D139" s="4">
        <v>137</v>
      </c>
    </row>
    <row r="140" spans="4:4" x14ac:dyDescent="0.25">
      <c r="D140" s="4">
        <v>138</v>
      </c>
    </row>
    <row r="141" spans="4:4" x14ac:dyDescent="0.25">
      <c r="D141" s="4">
        <v>139</v>
      </c>
    </row>
    <row r="142" spans="4:4" x14ac:dyDescent="0.25">
      <c r="D142" s="4">
        <v>140</v>
      </c>
    </row>
    <row r="143" spans="4:4" x14ac:dyDescent="0.25">
      <c r="D143" s="4">
        <v>141</v>
      </c>
    </row>
    <row r="144" spans="4:4" x14ac:dyDescent="0.25">
      <c r="D144" s="4">
        <v>142</v>
      </c>
    </row>
    <row r="145" spans="4:4" x14ac:dyDescent="0.25">
      <c r="D145" s="4">
        <v>143</v>
      </c>
    </row>
    <row r="146" spans="4:4" x14ac:dyDescent="0.25">
      <c r="D146" s="4">
        <v>144</v>
      </c>
    </row>
    <row r="147" spans="4:4" x14ac:dyDescent="0.25">
      <c r="D147" s="4">
        <v>145</v>
      </c>
    </row>
    <row r="148" spans="4:4" x14ac:dyDescent="0.25">
      <c r="D148" s="4">
        <v>146</v>
      </c>
    </row>
    <row r="149" spans="4:4" x14ac:dyDescent="0.25">
      <c r="D149" s="4">
        <v>147</v>
      </c>
    </row>
    <row r="150" spans="4:4" x14ac:dyDescent="0.25">
      <c r="D150" s="4">
        <v>148</v>
      </c>
    </row>
    <row r="151" spans="4:4" x14ac:dyDescent="0.25">
      <c r="D151" s="4">
        <v>149</v>
      </c>
    </row>
    <row r="152" spans="4:4" x14ac:dyDescent="0.25">
      <c r="D152" s="4">
        <v>150</v>
      </c>
    </row>
    <row r="153" spans="4:4" x14ac:dyDescent="0.25">
      <c r="D153" s="4">
        <v>151</v>
      </c>
    </row>
    <row r="154" spans="4:4" x14ac:dyDescent="0.25">
      <c r="D154" s="4">
        <v>152</v>
      </c>
    </row>
    <row r="155" spans="4:4" x14ac:dyDescent="0.25">
      <c r="D155" s="4">
        <v>153</v>
      </c>
    </row>
    <row r="156" spans="4:4" x14ac:dyDescent="0.25">
      <c r="D156" s="4">
        <v>154</v>
      </c>
    </row>
    <row r="157" spans="4:4" x14ac:dyDescent="0.25">
      <c r="D157" s="4">
        <v>155</v>
      </c>
    </row>
    <row r="158" spans="4:4" x14ac:dyDescent="0.25">
      <c r="D158" s="4">
        <v>156</v>
      </c>
    </row>
    <row r="159" spans="4:4" x14ac:dyDescent="0.25">
      <c r="D159" s="4">
        <v>157</v>
      </c>
    </row>
    <row r="160" spans="4:4" x14ac:dyDescent="0.25">
      <c r="D160" s="4">
        <v>158</v>
      </c>
    </row>
    <row r="161" spans="4:4" x14ac:dyDescent="0.25">
      <c r="D161" s="4">
        <v>159</v>
      </c>
    </row>
    <row r="162" spans="4:4" x14ac:dyDescent="0.25">
      <c r="D162" s="4">
        <v>160</v>
      </c>
    </row>
    <row r="163" spans="4:4" x14ac:dyDescent="0.25">
      <c r="D163" s="4">
        <v>161</v>
      </c>
    </row>
    <row r="164" spans="4:4" x14ac:dyDescent="0.25">
      <c r="D164" s="4">
        <v>162</v>
      </c>
    </row>
    <row r="165" spans="4:4" x14ac:dyDescent="0.25">
      <c r="D165" s="4">
        <v>163</v>
      </c>
    </row>
    <row r="166" spans="4:4" x14ac:dyDescent="0.25">
      <c r="D166" s="4">
        <v>164</v>
      </c>
    </row>
    <row r="167" spans="4:4" x14ac:dyDescent="0.25">
      <c r="D167" s="4">
        <v>165</v>
      </c>
    </row>
    <row r="168" spans="4:4" x14ac:dyDescent="0.25">
      <c r="D168" s="4">
        <v>166</v>
      </c>
    </row>
    <row r="169" spans="4:4" x14ac:dyDescent="0.25">
      <c r="D169" s="4">
        <v>167</v>
      </c>
    </row>
    <row r="170" spans="4:4" x14ac:dyDescent="0.25">
      <c r="D170" s="4">
        <v>168</v>
      </c>
    </row>
    <row r="171" spans="4:4" x14ac:dyDescent="0.25">
      <c r="D171" s="4">
        <v>169</v>
      </c>
    </row>
    <row r="172" spans="4:4" x14ac:dyDescent="0.25">
      <c r="D172" s="4">
        <v>170</v>
      </c>
    </row>
    <row r="173" spans="4:4" x14ac:dyDescent="0.25">
      <c r="D173" s="4">
        <v>171</v>
      </c>
    </row>
    <row r="174" spans="4:4" x14ac:dyDescent="0.25">
      <c r="D174" s="4">
        <v>172</v>
      </c>
    </row>
    <row r="175" spans="4:4" x14ac:dyDescent="0.25">
      <c r="D175" s="4">
        <v>173</v>
      </c>
    </row>
    <row r="176" spans="4:4" x14ac:dyDescent="0.25">
      <c r="D176" s="4">
        <v>174</v>
      </c>
    </row>
    <row r="177" spans="4:4" x14ac:dyDescent="0.25">
      <c r="D177" s="4">
        <v>175</v>
      </c>
    </row>
    <row r="178" spans="4:4" x14ac:dyDescent="0.25">
      <c r="D178" s="4">
        <v>176</v>
      </c>
    </row>
    <row r="179" spans="4:4" x14ac:dyDescent="0.25">
      <c r="D179" s="4">
        <v>177</v>
      </c>
    </row>
    <row r="180" spans="4:4" x14ac:dyDescent="0.25">
      <c r="D180" s="4">
        <v>178</v>
      </c>
    </row>
    <row r="181" spans="4:4" x14ac:dyDescent="0.25">
      <c r="D181" s="4">
        <v>179</v>
      </c>
    </row>
    <row r="182" spans="4:4" x14ac:dyDescent="0.25">
      <c r="D182" s="4">
        <v>180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0"/>
  <sheetViews>
    <sheetView topLeftCell="E1" workbookViewId="0">
      <selection activeCell="P20" sqref="P20"/>
    </sheetView>
  </sheetViews>
  <sheetFormatPr defaultRowHeight="15" x14ac:dyDescent="0.25"/>
  <cols>
    <col min="10" max="10" width="10.28515625" bestFit="1" customWidth="1"/>
    <col min="11" max="11" width="14.28515625" bestFit="1" customWidth="1"/>
    <col min="12" max="12" width="10.42578125" bestFit="1" customWidth="1"/>
    <col min="14" max="14" width="9.140625" style="38"/>
  </cols>
  <sheetData>
    <row r="2" spans="1:24" ht="45" x14ac:dyDescent="0.25">
      <c r="P2" s="34" t="s">
        <v>9</v>
      </c>
      <c r="Q2" s="35" t="s">
        <v>17</v>
      </c>
      <c r="R2" s="35" t="s">
        <v>18</v>
      </c>
      <c r="S2" s="35" t="s">
        <v>19</v>
      </c>
      <c r="T2" s="35" t="s">
        <v>20</v>
      </c>
      <c r="U2" s="35" t="s">
        <v>43</v>
      </c>
    </row>
    <row r="3" spans="1:24" ht="56.25" x14ac:dyDescent="0.3">
      <c r="A3" s="7"/>
      <c r="B3" s="37" t="s">
        <v>27</v>
      </c>
      <c r="C3" s="34" t="s">
        <v>8</v>
      </c>
      <c r="D3" s="34" t="s">
        <v>12</v>
      </c>
      <c r="E3" s="34" t="s">
        <v>9</v>
      </c>
      <c r="F3" s="35" t="s">
        <v>17</v>
      </c>
      <c r="G3" s="35" t="s">
        <v>18</v>
      </c>
      <c r="H3" s="35" t="s">
        <v>19</v>
      </c>
      <c r="I3" s="35" t="s">
        <v>20</v>
      </c>
      <c r="J3" s="35" t="s">
        <v>43</v>
      </c>
      <c r="K3" s="35" t="s">
        <v>44</v>
      </c>
      <c r="L3" s="35" t="s">
        <v>46</v>
      </c>
      <c r="M3" s="36" t="s">
        <v>26</v>
      </c>
      <c r="N3" s="39" t="s">
        <v>14</v>
      </c>
      <c r="O3" s="11"/>
      <c r="P3" s="11">
        <f>E4*0.04</f>
        <v>0</v>
      </c>
      <c r="Q3">
        <f>IF(P3=0,(24-((576-4*O4*(2.142*F4))^0.5))/(2*O4),(W3-((X3-4*O4*(2.142*F4))^0.5))/(2*O4))</f>
        <v>0</v>
      </c>
      <c r="R3">
        <f>(24-((576-4*O4*(3.78*G4))^0.5))/(2*O4)</f>
        <v>0</v>
      </c>
      <c r="S3">
        <f>(24-((576-4*O4*(3.15*H4))^0.5))/(2*O4)</f>
        <v>0</v>
      </c>
      <c r="T3" s="11">
        <f>(24-((576-4*O4*(5.796*I4))^0.5))/(2*O4)</f>
        <v>1.2395079139312095</v>
      </c>
      <c r="U3">
        <f>IF(ISERROR(SUM(P3:T3)),"No Data",SUM(P3:T3))</f>
        <v>1.2395079139312095</v>
      </c>
      <c r="V3" s="7" t="str">
        <f>IF(J9&gt;=5.6,"FAIL",IF(J9&gt;=5.01,"CRITICAL",IF(J9="NA","Fail","OK")))</f>
        <v>FAIL</v>
      </c>
      <c r="W3">
        <f>24-(1.6*O4)</f>
        <v>23.2</v>
      </c>
      <c r="X3">
        <f>W3^2</f>
        <v>538.24</v>
      </c>
    </row>
    <row r="4" spans="1:24" x14ac:dyDescent="0.25">
      <c r="A4" s="7"/>
      <c r="B4" s="33" t="s">
        <v>41</v>
      </c>
      <c r="C4" s="19">
        <v>14</v>
      </c>
      <c r="D4" s="19">
        <v>100</v>
      </c>
      <c r="E4" s="19">
        <v>0</v>
      </c>
      <c r="F4" s="19">
        <v>0</v>
      </c>
      <c r="G4" s="19">
        <v>0</v>
      </c>
      <c r="H4" s="19">
        <v>0</v>
      </c>
      <c r="I4" s="19">
        <v>5</v>
      </c>
      <c r="J4" s="32">
        <f>IF(U3="No Data","NA",ROUND(U3,1))</f>
        <v>1.2</v>
      </c>
      <c r="K4" s="25">
        <f>IF(U3="No Data","--",ROUND((U3/5.5*100),0))</f>
        <v>23</v>
      </c>
      <c r="L4">
        <f>IF(U4="No Data","NA",ROUND(U4,1))</f>
        <v>23.4</v>
      </c>
      <c r="M4" s="139" t="e">
        <f>IF(OR(V3="FAIL",V4="FAIL"),#REF!,IF(AND(V3="CRITICAL",V4="OK"),#REF!,IF(AND(V3="OK",V4="OK"),#REF!)))</f>
        <v>#REF!</v>
      </c>
      <c r="N4" s="39" t="s">
        <v>16</v>
      </c>
      <c r="O4" s="11">
        <f>D4*VLOOKUP(C4,lists!A:B,2,FALSE)*2/100</f>
        <v>0.5</v>
      </c>
      <c r="P4" s="11"/>
      <c r="Q4" s="11"/>
      <c r="R4" s="11"/>
      <c r="S4" s="11"/>
      <c r="T4" s="11"/>
      <c r="U4" s="13">
        <f>IF(ISERROR(24-U3*O4),"No Data",24-U3*O4)</f>
        <v>23.380246043034397</v>
      </c>
      <c r="V4" s="7" t="str">
        <f>IF(L9="NA","FAIL",IF(L9&gt;17,"OK","FAIL"))</f>
        <v>FAIL</v>
      </c>
    </row>
    <row r="5" spans="1:24" x14ac:dyDescent="0.25">
      <c r="A5" s="7"/>
      <c r="J5" s="1"/>
      <c r="K5" s="1"/>
      <c r="L5" s="1"/>
      <c r="M5" s="140"/>
      <c r="N5" s="39" t="s">
        <v>14</v>
      </c>
      <c r="O5" s="11"/>
      <c r="P5" s="11">
        <f>E6*0.04</f>
        <v>0</v>
      </c>
      <c r="Q5">
        <f>(24-((576-4*O6*(2.142*F6))^0.5))/(2*O6)</f>
        <v>0</v>
      </c>
      <c r="R5">
        <f>(24-((576-4*O6*(3.78*G6))^0.5))/(2*O6)</f>
        <v>0.16017241699651094</v>
      </c>
      <c r="S5">
        <f>(24-((576-4*O6*(3.15*H6))^0.5))/(2*O6)</f>
        <v>0.27009933883755011</v>
      </c>
      <c r="T5" s="11" t="e">
        <f>(24-((576-4*O6*(5.796*I6))^0.5))/(2*O6)</f>
        <v>#NUM!</v>
      </c>
      <c r="U5" s="12" t="str">
        <f>IF(ISERROR(SUM(P5:T5)),"No Data",SUM(P5:T5))</f>
        <v>No Data</v>
      </c>
      <c r="V5" s="7"/>
    </row>
    <row r="6" spans="1:24" x14ac:dyDescent="0.25">
      <c r="A6" s="7"/>
      <c r="B6" s="33" t="s">
        <v>40</v>
      </c>
      <c r="C6" s="19">
        <v>14</v>
      </c>
      <c r="D6" s="19">
        <v>500</v>
      </c>
      <c r="E6" s="19">
        <v>0</v>
      </c>
      <c r="F6" s="19">
        <v>0</v>
      </c>
      <c r="G6" s="19">
        <v>1</v>
      </c>
      <c r="H6" s="19">
        <v>2</v>
      </c>
      <c r="I6" s="19">
        <v>15</v>
      </c>
      <c r="J6" t="str">
        <f>IF(U5="No Data","NA",ROUND(U5,1))</f>
        <v>NA</v>
      </c>
      <c r="K6" s="25" t="str">
        <f>IF(U5="No Data","--",ROUND((U5/5.5*100),0))</f>
        <v>--</v>
      </c>
      <c r="L6" t="str">
        <f>IF(U6="No Data","NA",ROUND(U6,1))</f>
        <v>NA</v>
      </c>
      <c r="M6" s="140"/>
      <c r="N6" s="39" t="s">
        <v>16</v>
      </c>
      <c r="O6" s="11">
        <f>D6*VLOOKUP(C6,lists!A:B,2,FALSE)*2/100</f>
        <v>2.5</v>
      </c>
      <c r="P6" s="11"/>
      <c r="Q6" s="11"/>
      <c r="R6" s="11"/>
      <c r="S6" s="11"/>
      <c r="T6" s="11"/>
      <c r="U6" s="13" t="str">
        <f>IF(ISERROR(24-U5*O6),"No Data",24-U5*O6)</f>
        <v>No Data</v>
      </c>
      <c r="V6" s="7"/>
    </row>
    <row r="7" spans="1:24" x14ac:dyDescent="0.25">
      <c r="A7" s="7"/>
      <c r="J7" s="1"/>
      <c r="K7" s="1"/>
      <c r="L7" s="1"/>
      <c r="M7" s="140"/>
      <c r="N7" s="39" t="s">
        <v>14</v>
      </c>
      <c r="O7" s="11"/>
      <c r="P7" s="11">
        <f>E8*0.04</f>
        <v>0</v>
      </c>
      <c r="Q7">
        <f>(24-((576-4*O8*(2.142*F8))^0.5))/(2*O8)</f>
        <v>0</v>
      </c>
      <c r="R7">
        <f>(24-((576-4*O8*(3.78*G8))^0.5))/(2*O8)</f>
        <v>0</v>
      </c>
      <c r="S7">
        <f>(24-((576-4*O8*(3.15*H8))^0.5))/(2*O8)</f>
        <v>0</v>
      </c>
      <c r="T7" s="11">
        <f>(24-((576-4*O8*(5.796*I8))^0.5))/(2*O8)</f>
        <v>0</v>
      </c>
      <c r="U7" s="12">
        <f>IF(ISERROR(SUM(P7:T7)),"No Data",SUM(P7:T7))</f>
        <v>0</v>
      </c>
      <c r="V7" s="7"/>
    </row>
    <row r="8" spans="1:24" x14ac:dyDescent="0.25">
      <c r="A8" s="7"/>
      <c r="B8" s="33" t="s">
        <v>42</v>
      </c>
      <c r="C8" s="19">
        <v>12</v>
      </c>
      <c r="D8" s="19">
        <v>100</v>
      </c>
      <c r="E8" s="19">
        <v>0</v>
      </c>
      <c r="F8" s="19">
        <v>0</v>
      </c>
      <c r="G8" s="19">
        <v>0</v>
      </c>
      <c r="H8" s="19">
        <v>0</v>
      </c>
      <c r="I8" s="19">
        <v>0</v>
      </c>
      <c r="J8" s="32">
        <f>IF(U7="No Data","NA",ROUND(U7,1))</f>
        <v>0</v>
      </c>
      <c r="K8" s="25">
        <f>IF(U7="No Data","--",ROUND((U7/5.5*100),0))</f>
        <v>0</v>
      </c>
      <c r="L8" s="26">
        <f>IF(U8="No Data","NA",ROUND(U8,1))</f>
        <v>24</v>
      </c>
      <c r="M8" s="140"/>
      <c r="N8" s="39" t="s">
        <v>16</v>
      </c>
      <c r="O8" s="11">
        <f>D8*VLOOKUP(C8,lists!A:B,2,FALSE)*2/100</f>
        <v>0.32</v>
      </c>
      <c r="P8" s="11"/>
      <c r="Q8" s="11"/>
      <c r="R8" s="11"/>
      <c r="S8" s="11"/>
      <c r="T8" s="11"/>
      <c r="U8" s="13">
        <f>IF(ISERROR(24-U7*O8),"No Data",24-U7*O8)</f>
        <v>24</v>
      </c>
      <c r="V8" s="7"/>
    </row>
    <row r="9" spans="1:24" x14ac:dyDescent="0.25">
      <c r="A9" s="7"/>
      <c r="B9" s="8"/>
      <c r="D9" s="3" t="s">
        <v>48</v>
      </c>
      <c r="E9">
        <f t="shared" ref="E9:I9" si="0">SUM(E4:E8)</f>
        <v>0</v>
      </c>
      <c r="F9">
        <f t="shared" si="0"/>
        <v>0</v>
      </c>
      <c r="G9">
        <f t="shared" si="0"/>
        <v>1</v>
      </c>
      <c r="H9">
        <f t="shared" si="0"/>
        <v>2</v>
      </c>
      <c r="I9" s="8">
        <f t="shared" si="0"/>
        <v>20</v>
      </c>
      <c r="J9" t="str">
        <f>IF(COUNTIF(J4:J8,"NA"),"NA",SUM(J4:J8))</f>
        <v>NA</v>
      </c>
      <c r="K9" t="str">
        <f>IF(COUNTIF(K4:K8,"--"),"NA",ROUND((J9/5.5*100),0))</f>
        <v>NA</v>
      </c>
      <c r="L9" s="31" t="str">
        <f>IF(COUNTIF(L4:L8,"NA"),"NA",MIN(L4:L8))</f>
        <v>NA</v>
      </c>
      <c r="M9" s="140"/>
      <c r="N9" s="40"/>
      <c r="O9" s="8"/>
      <c r="P9" s="8"/>
      <c r="Q9" s="8"/>
      <c r="R9" s="8"/>
      <c r="S9" s="8"/>
      <c r="T9" s="8"/>
      <c r="U9" s="8"/>
      <c r="V9" s="8"/>
    </row>
    <row r="13" spans="1:24" ht="16.5" x14ac:dyDescent="0.3">
      <c r="J13" s="41"/>
    </row>
    <row r="17" spans="15:18" x14ac:dyDescent="0.25">
      <c r="O17">
        <v>254</v>
      </c>
      <c r="P17">
        <f>IF(P3=0,(24-((576-4*O4*(2.142*F4))^0.5))/(2*O4),(W3-((X3-4*O4*(2.142*F4))^0.5))/(2*O4))</f>
        <v>0</v>
      </c>
    </row>
    <row r="18" spans="15:18" x14ac:dyDescent="0.25">
      <c r="O18">
        <v>256</v>
      </c>
      <c r="P18" t="e">
        <f>IF(P4=0,(24-((576-4*O5*(3.78*F5))^0.5))/(2*O5),(W4-((X4-4*O5*(3.78*F5))^0.5))/(2*O5))</f>
        <v>#DIV/0!</v>
      </c>
      <c r="R18">
        <f>(24-((576-4*O4*(3.78*G4))^0.5))/(2*O4)</f>
        <v>0</v>
      </c>
    </row>
    <row r="19" spans="15:18" x14ac:dyDescent="0.25">
      <c r="O19">
        <v>404</v>
      </c>
      <c r="P19">
        <f>IF(P5=0,(24-((576-4*O6*(3.15*F6))^0.5))/(2*O6),(W5-((X5-4*O6*(3.15*F6))^0.5))/(2*O6))</f>
        <v>0</v>
      </c>
      <c r="R19">
        <f>(24-((576-4*O4*(3.15*H4))^0.5))/(2*O4)</f>
        <v>0</v>
      </c>
    </row>
    <row r="20" spans="15:18" x14ac:dyDescent="0.25">
      <c r="O20">
        <v>406</v>
      </c>
      <c r="P20" t="e">
        <f>IF(P6=0,(24-((576-4*O7*(5.796*F7))^0.5))/(2*O7),(W6-((X6-4*O7*(5.796*F7))^0.5))/(2*O7))</f>
        <v>#DIV/0!</v>
      </c>
      <c r="R20">
        <f>(24-((576-4*O4*(5.796*I4))^0.5))/(2*O4)</f>
        <v>1.2395079139312095</v>
      </c>
    </row>
  </sheetData>
  <mergeCells count="1">
    <mergeCell ref="M4:M9"/>
  </mergeCells>
  <dataValidations disablePrompts="1" count="8">
    <dataValidation allowBlank="1" showInputMessage="1" showErrorMessage="1" error="This setup exceeds max current. You must reduce the number of clocks and add additional converter boxes." sqref="J8:L8 L3 K6 V3:V8 U4:U8 U2 J3:K4 M3:M4 N3:P8 R3:T8 Q4:Q8"/>
    <dataValidation type="list" allowBlank="1" showInputMessage="1" showErrorMessage="1" sqref="C8 C4 C6">
      <formula1>wireguage</formula1>
    </dataValidation>
    <dataValidation type="list" allowBlank="1" showInputMessage="1" showErrorMessage="1" sqref="I4">
      <formula1>$I$2:$I$22</formula1>
    </dataValidation>
    <dataValidation type="list" allowBlank="1" showInputMessage="1" showErrorMessage="1" sqref="I6">
      <formula1>$I$2:$I$22</formula1>
    </dataValidation>
    <dataValidation type="list" allowBlank="1" showInputMessage="1" showErrorMessage="1" sqref="H4">
      <formula1>$G$2:$G$42</formula1>
    </dataValidation>
    <dataValidation type="list" allowBlank="1" showInputMessage="1" showErrorMessage="1" sqref="H6">
      <formula1>$G$2:$G$42</formula1>
    </dataValidation>
    <dataValidation type="list" allowBlank="1" showInputMessage="1" showErrorMessage="1" sqref="G4">
      <formula1>$H$2:$H$32</formula1>
    </dataValidation>
    <dataValidation type="list" allowBlank="1" showInputMessage="1" showErrorMessage="1" sqref="G6">
      <formula1>$H$2:$H$32</formula1>
    </dataValidation>
  </dataValidations>
  <pageMargins left="0.7" right="0.7" top="0.75" bottom="0.75" header="0.3" footer="0.3"/>
  <pageSetup orientation="portrait" r:id="rId1"/>
  <ignoredErrors>
    <ignoredError sqref="U6:U7 U4" formula="1"/>
  </ignoredErrors>
  <extLst>
    <ext xmlns:x14="http://schemas.microsoft.com/office/spreadsheetml/2009/9/main" uri="{78C0D931-6437-407d-A8EE-F0AAD7539E65}">
      <x14:conditionalFormattings>
        <x14:conditionalFormatting xmlns:xm="http://schemas.microsoft.com/office/excel/2006/main">
          <x14:cfRule type="containsText" priority="16" operator="containsText" id="{D50035CB-CEE3-459E-B475-755E34D62FD3}">
            <xm:f>NOT(ISERROR(SEARCH(#REF!,M3)))</xm:f>
            <xm:f>#REF!</xm:f>
            <x14:dxf>
              <font>
                <b/>
                <i val="0"/>
                <color rgb="FF92D050"/>
              </font>
            </x14:dxf>
          </x14:cfRule>
          <x14:cfRule type="containsText" priority="17" operator="containsText" id="{25094227-4AB0-4DB9-B8C9-02EF58A235CA}">
            <xm:f>NOT(ISERROR(SEARCH(#REF!,M3)))</xm:f>
            <xm:f>#REF!</xm:f>
            <x14:dxf>
              <font>
                <b/>
                <i val="0"/>
                <color rgb="FFFFC000"/>
              </font>
            </x14:dxf>
          </x14:cfRule>
          <x14:cfRule type="containsText" priority="18" operator="containsText" id="{7D140257-9623-4034-9AEA-F6C515BC10CF}">
            <xm:f>NOT(ISERROR(SEARCH(#REF!,M3)))</xm:f>
            <xm:f>#REF!</xm:f>
            <x14:dxf>
              <font>
                <b/>
                <i val="0"/>
                <color rgb="FFFF0000"/>
              </font>
            </x14:dxf>
          </x14:cfRule>
          <xm:sqref>M3:M4</xm:sqref>
        </x14:conditionalFormatting>
      </x14:conditionalFormattings>
    </ex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lists!$H$2:$H$22</xm:f>
          </x14:formula1>
          <xm:sqref>I8</xm:sqref>
        </x14:dataValidation>
        <x14:dataValidation type="list" allowBlank="1" showInputMessage="1" showErrorMessage="1">
          <x14:formula1>
            <xm:f>lists!$E$2:$E$62</xm:f>
          </x14:formula1>
          <xm:sqref>F8 F4 F6</xm:sqref>
        </x14:dataValidation>
        <x14:dataValidation type="list" allowBlank="1" showInputMessage="1" showErrorMessage="1">
          <x14:formula1>
            <xm:f>lists!$D$2:$D$127</xm:f>
          </x14:formula1>
          <xm:sqref>E8 E4 E6</xm:sqref>
        </x14:dataValidation>
        <x14:dataValidation type="list" allowBlank="1" showInputMessage="1" showErrorMessage="1">
          <x14:formula1>
            <xm:f>lists!$F$2:$F$32</xm:f>
          </x14:formula1>
          <xm:sqref>G8</xm:sqref>
        </x14:dataValidation>
        <x14:dataValidation type="list" allowBlank="1" showInputMessage="1" showErrorMessage="1">
          <x14:formula1>
            <xm:f>lists!$G$2:$G$42</xm:f>
          </x14:formula1>
          <xm:sqref>H8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analog</vt:lpstr>
      <vt:lpstr>254</vt:lpstr>
      <vt:lpstr>256</vt:lpstr>
      <vt:lpstr>404</vt:lpstr>
      <vt:lpstr>406</vt:lpstr>
      <vt:lpstr>Calculator</vt:lpstr>
      <vt:lpstr>Orig. Calculator</vt:lpstr>
      <vt:lpstr>lists</vt:lpstr>
      <vt:lpstr>test</vt:lpstr>
      <vt:lpstr>wireguage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conference</dc:creator>
  <cp:lastModifiedBy>\</cp:lastModifiedBy>
  <cp:lastPrinted>2014-01-07T19:35:14Z</cp:lastPrinted>
  <dcterms:created xsi:type="dcterms:W3CDTF">2013-12-13T16:02:54Z</dcterms:created>
  <dcterms:modified xsi:type="dcterms:W3CDTF">2014-02-21T17:05:41Z</dcterms:modified>
</cp:coreProperties>
</file>